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da54e5ac6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与缺口" sheetId="1" r:id="R9812e60a3e9c4c07"/>
    <x:sheet xmlns:r="http://schemas.openxmlformats.org/officeDocument/2006/relationships" name="公开信息底稿" sheetId="2" r:id="R723372514f474753"/>
    <x:sheet xmlns:r="http://schemas.openxmlformats.org/officeDocument/2006/relationships" name="待补充" sheetId="3" r:id="R5ea52796383e4d60"/>
    <x:sheet xmlns:r="http://schemas.openxmlformats.org/officeDocument/2006/relationships" name="数据源" sheetId="4" r:id="R6df6f28c91264550"/>
    <x:sheet xmlns:r="http://schemas.openxmlformats.org/officeDocument/2006/relationships" name="参数与估值" sheetId="5" r:id="R2239037a37d64f48"/>
    <x:sheet xmlns:r="http://schemas.openxmlformats.org/officeDocument/2006/relationships" name="行情技术" sheetId="6" r:id="Ra4a5a792f8ca4aa6"/>
    <x:sheet xmlns:r="http://schemas.openxmlformats.org/officeDocument/2006/relationships" name="消息事件" sheetId="7" r:id="R1ddec33e9ee84ecf"/>
    <x:sheet xmlns:r="http://schemas.openxmlformats.org/officeDocument/2006/relationships" name="领先指标" sheetId="8" r:id="R7edd5b64e6f24323"/>
    <x:sheet xmlns:r="http://schemas.openxmlformats.org/officeDocument/2006/relationships" name="八步总览" sheetId="9" r:id="R49f85dde71234083"/>
    <x:sheet xmlns:r="http://schemas.openxmlformats.org/officeDocument/2006/relationships" name="操作条件" sheetId="10" r:id="Rad56e29f72234026"/>
    <x:sheet xmlns:r="http://schemas.openxmlformats.org/officeDocument/2006/relationships" name="短线战术" sheetId="11" r:id="R6108a0f6110f47bb"/>
    <x:sheet xmlns:r="http://schemas.openxmlformats.org/officeDocument/2006/relationships" name="组合边界" sheetId="12" r:id="R0679709434bb4c87"/>
    <x:sheet xmlns:r="http://schemas.openxmlformats.org/officeDocument/2006/relationships" name="检查" sheetId="13" r:id="R46be18aa732a4e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%"/>
    <x:numFmt numFmtId="201" formatCode="0.0"/>
    <x:numFmt numFmtId="202" formatCode="yyyy-mm-dd"/>
    <x:numFmt numFmtId="203" formatCode="0.00"/>
    <x:numFmt numFmtId="204" formatCode="0.0%;[Red](0.0%)"/>
    <x:numFmt numFmtId="205" formatCode="0.0%"/>
    <x:numFmt numFmtId="206" formatCode="0.00x"/>
    <x:numFmt numFmtId="207" formatCode="#,##0.0"/>
    <x:numFmt numFmtId="208" formatCode="0"/>
  </x:numFmts>
  <x:fonts count="14">
    <x:font>
      <x:sz val="11"/>
      <x:name val="Carlito"/>
    </x:font>
    <x:font>
      <x:b/>
      <x:sz val="16"/>
      <x:color rgb="FFFFFFFF"/>
      <x:name val="Microsoft YaHei"/>
    </x:font>
    <x:font>
      <x:sz val="11"/>
      <x:color rgb="FF1F1F1F"/>
      <x:name val="Microsoft YaHei"/>
    </x:font>
    <x:font>
      <x:b/>
      <x:sz val="11"/>
      <x:color rgb="FFFFFFFF"/>
      <x:name val="Microsoft YaHei"/>
    </x:font>
    <x:font>
      <x:b/>
      <x:sz val="14"/>
      <x:color rgb="FF006100"/>
      <x:name val="Microsoft YaHei"/>
    </x:font>
    <x:font>
      <x:b/>
      <x:sz val="11"/>
      <x:color rgb="FF17365D"/>
      <x:name val="Microsoft YaHei"/>
    </x:font>
    <x:font>
      <x:sz val="11"/>
      <x:name val="Microsoft YaHei"/>
    </x:font>
    <x:font>
      <x:b/>
      <x:sz val="11"/>
      <x:color rgb="FF006100"/>
      <x:name val="Microsoft YaHei"/>
    </x:font>
    <x:font>
      <x:b/>
      <x:sz val="11"/>
      <x:color rgb="FF9C0006"/>
      <x:name val="Microsoft YaHei"/>
    </x:font>
    <x:font>
      <x:sz val="11"/>
      <x:color rgb="FF0000FF"/>
      <x:name val="Microsoft YaHei"/>
    </x:font>
    <x:font>
      <x:sz val="11"/>
      <x:color rgb="FF666666"/>
      <x:name val="Microsoft YaHei"/>
    </x:font>
    <x:font>
      <x:sz val="11"/>
      <x:color rgb="FF0563C1"/>
      <x:name val="Microsoft YaHei"/>
    </x:font>
    <x:font>
      <x:sz val="11"/>
      <x:color rgb="FF17365D"/>
      <x:name val="Microsoft YaHei"/>
    </x:font>
    <x:font>
      <x:i/>
      <x:sz val="11"/>
      <x:color rgb="FF666666"/>
      <x:name val="Microsoft YaHei"/>
    </x:font>
  </x:fonts>
  <x:fills count="1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  <x:fill>
      <x:patternFill patternType="solid">
        <x:fgColor rgb="FF17365D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2F2F2"/>
      </x:patternFill>
    </x:fill>
  </x:fills>
  <x:borders count="16">
    <x:border/>
    <x:border>
      <x:right style="thin">
        <x:color rgb="FFB4C7DC"/>
      </x:right>
      <x:bottom style="thin">
        <x:color rgb="FFB4C7DC"/>
      </x:bottom>
    </x:border>
    <x:border>
      <x:left style="thin">
        <x:color rgb="FFB4C7DC"/>
      </x:left>
      <x:right style="thin">
        <x:color rgb="FFB4C7DC"/>
      </x:right>
      <x:bottom style="thin">
        <x:color rgb="FFB4C7DC"/>
      </x:bottom>
    </x:border>
    <x:border>
      <x:left style="thin">
        <x:color rgb="FFB4C7DC"/>
      </x:left>
      <x:bottom style="thin">
        <x:color rgb="FFB4C7DC"/>
      </x:bottom>
    </x:border>
    <x:border>
      <x:right style="thin">
        <x:color rgb="FFB4C7DC"/>
      </x:right>
      <x:top style="thin">
        <x:color rgb="FFB4C7DC"/>
      </x:top>
    </x:border>
    <x:border>
      <x:left style="thin">
        <x:color rgb="FFB4C7DC"/>
      </x:left>
      <x:right style="thin">
        <x:color rgb="FFB4C7DC"/>
      </x:right>
      <x:top style="thin">
        <x:color rgb="FFB4C7DC"/>
      </x:top>
    </x:border>
    <x:border>
      <x:left style="thin">
        <x:color rgb="FFB4C7DC"/>
      </x:left>
      <x:top style="thin">
        <x:color rgb="FFB4C7DC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B4C7DC"/>
      </x:right>
    </x:border>
    <x:border>
      <x:left style="thin">
        <x:color rgb="FFB4C7DC"/>
      </x:left>
      <x:right style="thin">
        <x:color rgb="FFB4C7DC"/>
      </x:right>
    </x:border>
    <x:border>
      <x:left style="thin">
        <x:color rgb="FFB4C7DC"/>
      </x:left>
    </x:border>
    <x:border>
      <x:right style="thin">
        <x:color rgb="FFB4C7DC"/>
      </x:right>
      <x:top style="thin">
        <x:color rgb="FFB4C7DC"/>
      </x:top>
      <x:bottom style="thin">
        <x:color rgb="FFB4C7DC"/>
      </x:bottom>
    </x:border>
    <x:border>
      <x:left style="thin">
        <x:color rgb="FFB4C7DC"/>
      </x:left>
      <x:right style="thin">
        <x:color rgb="FFB4C7DC"/>
      </x:right>
      <x:top style="thin">
        <x:color rgb="FFB4C7DC"/>
      </x:top>
      <x:bottom style="thin">
        <x:color rgb="FFB4C7DC"/>
      </x:bottom>
    </x:border>
    <x:border>
      <x:left style="thin">
        <x:color rgb="FFB4C7DC"/>
      </x:left>
      <x:top style="thin">
        <x:color rgb="FFB4C7DC"/>
      </x:top>
      <x:bottom style="thin">
        <x:color rgb="FFB4C7DC"/>
      </x:bottom>
    </x:border>
  </x:borders>
  <x:cellStyleXfs count="1">
    <x:xf numFmtId="0" fontId="0" fillId="0" borderId="0"/>
  </x:cellStyleXfs>
  <x:cellXfs count="29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2" fillId="3" borderId="6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3" fillId="4" borderId="9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0" xfId="0" applyNumberFormat="1" applyFont="1" applyFill="1" applyBorder="1"/>
    <x:xf numFmtId="0" fontId="2" fillId="5" borderId="11" xfId="0" applyNumberFormat="1" applyFont="1" applyFill="1" applyBorder="1"/>
    <x:xf numFmtId="0" fontId="2" fillId="5" borderId="12" xfId="0" applyNumberFormat="1" applyFont="1" applyFill="1" applyBorder="1"/>
    <x:xf numFmtId="0" fontId="2" fillId="5" borderId="10" xfId="0" applyNumberFormat="1" applyFont="1" applyFill="1" applyBorder="1" applyAlignment="1">
      <x:alignment wrapText="1"/>
    </x:xf>
    <x:xf numFmtId="0" fontId="2" fillId="5" borderId="11" xfId="0" applyNumberFormat="1" applyFont="1" applyFill="1" applyBorder="1" applyAlignment="1">
      <x:alignment wrapText="1"/>
    </x:xf>
    <x:xf numFmtId="0" fontId="2" fillId="5" borderId="12" xfId="0" applyNumberFormat="1" applyFont="1" applyFill="1" applyBorder="1" applyAlignment="1">
      <x:alignment wrapText="1"/>
    </x:xf>
    <x:xf numFmtId="0" fontId="2" fillId="5" borderId="10" xfId="0" applyNumberFormat="1" applyFont="1" applyFill="1" applyBorder="1" applyAlignment="1">
      <x:alignment vertical="center" wrapText="1"/>
    </x:xf>
    <x:xf numFmtId="0" fontId="2" fillId="5" borderId="11" xfId="0" applyNumberFormat="1" applyFont="1" applyFill="1" applyBorder="1" applyAlignment="1">
      <x:alignment vertical="center" wrapText="1"/>
    </x:xf>
    <x:xf numFmtId="0" fontId="2" fillId="5" borderId="12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5" borderId="12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horizontal="center" vertical="center" wrapText="1"/>
    </x:xf>
    <x:xf numFmtId="0" fontId="4" fillId="5" borderId="11" xfId="0" applyNumberFormat="1" applyFont="1" applyFill="1" applyBorder="1" applyAlignment="1">
      <x:alignment horizontal="center" vertical="center" wrapText="1"/>
    </x:xf>
    <x:xf numFmtId="0" fontId="4" fillId="5" borderId="12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2" xfId="0" applyNumberFormat="1" applyFont="1" applyFill="1" applyBorder="1"/>
    <x:xf numFmtId="0" fontId="2" fillId="6" borderId="3" xfId="0" applyNumberFormat="1" applyFont="1" applyFill="1" applyBorder="1"/>
    <x:xf numFmtId="0" fontId="2" fillId="6" borderId="13" xfId="0" applyNumberFormat="1" applyFont="1" applyFill="1" applyBorder="1"/>
    <x:xf numFmtId="0" fontId="2" fillId="6" borderId="14" xfId="0" applyNumberFormat="1" applyFont="1" applyFill="1" applyBorder="1"/>
    <x:xf numFmtId="0" fontId="2" fillId="6" borderId="15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2" xfId="0" applyNumberFormat="1" applyFont="1" applyFill="1" applyBorder="1" applyAlignment="1">
      <x:alignment wrapText="1"/>
    </x:xf>
    <x:xf numFmtId="0" fontId="2" fillId="6" borderId="3" xfId="0" applyNumberFormat="1" applyFont="1" applyFill="1" applyBorder="1" applyAlignment="1">
      <x:alignment wrapText="1"/>
    </x:xf>
    <x:xf numFmtId="0" fontId="2" fillId="6" borderId="13" xfId="0" applyNumberFormat="1" applyFont="1" applyFill="1" applyBorder="1" applyAlignment="1">
      <x:alignment wrapText="1"/>
    </x:xf>
    <x:xf numFmtId="0" fontId="2" fillId="6" borderId="14" xfId="0" applyNumberFormat="1" applyFont="1" applyFill="1" applyBorder="1" applyAlignment="1">
      <x:alignment wrapText="1"/>
    </x:xf>
    <x:xf numFmtId="0" fontId="2" fillId="6" borderId="15" xfId="0" applyNumberFormat="1" applyFont="1" applyFill="1" applyBorder="1" applyAlignment="1">
      <x:alignment wrapText="1"/>
    </x:xf>
    <x:xf numFmtId="0" fontId="2" fillId="6" borderId="4" xfId="0" applyNumberFormat="1" applyFont="1" applyFill="1" applyBorder="1" applyAlignment="1">
      <x:alignment wrapText="1"/>
    </x:xf>
    <x:xf numFmtId="0" fontId="2" fillId="6" borderId="5" xfId="0" applyNumberFormat="1" applyFont="1" applyFill="1" applyBorder="1" applyAlignment="1">
      <x:alignment wrapText="1"/>
    </x:xf>
    <x:xf numFmtId="0" fontId="2" fillId="6" borderId="6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0" fontId="2" fillId="6" borderId="2" xfId="0" applyNumberFormat="1" applyFont="1" applyFill="1" applyBorder="1" applyAlignment="1">
      <x:alignment vertical="center" wrapText="1"/>
    </x:xf>
    <x:xf numFmtId="0" fontId="2" fillId="6" borderId="3" xfId="0" applyNumberFormat="1" applyFont="1" applyFill="1" applyBorder="1" applyAlignment="1">
      <x:alignment vertical="center" wrapText="1"/>
    </x:xf>
    <x:xf numFmtId="0" fontId="2" fillId="6" borderId="13" xfId="0" applyNumberFormat="1" applyFont="1" applyFill="1" applyBorder="1" applyAlignment="1">
      <x:alignment vertical="center" wrapText="1"/>
    </x:xf>
    <x:xf numFmtId="0" fontId="2" fillId="6" borderId="14" xfId="0" applyNumberFormat="1" applyFont="1" applyFill="1" applyBorder="1" applyAlignment="1">
      <x:alignment vertical="center" wrapText="1"/>
    </x:xf>
    <x:xf numFmtId="0" fontId="2" fillId="6" borderId="15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1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1" xfId="0" applyNumberFormat="1" applyFont="1" applyFill="1" applyBorder="1"/>
    <x:xf numFmtId="0" fontId="2" fillId="7" borderId="2" xfId="0" applyNumberFormat="1" applyFont="1" applyFill="1" applyBorder="1"/>
    <x:xf numFmtId="0" fontId="2" fillId="7" borderId="3" xfId="0" applyNumberFormat="1" applyFont="1" applyFill="1" applyBorder="1"/>
    <x:xf numFmtId="0" fontId="2" fillId="7" borderId="13" xfId="0" applyNumberFormat="1" applyFont="1" applyFill="1" applyBorder="1"/>
    <x:xf numFmtId="0" fontId="2" fillId="7" borderId="14" xfId="0" applyNumberFormat="1" applyFont="1" applyFill="1" applyBorder="1"/>
    <x:xf numFmtId="0" fontId="2" fillId="7" borderId="15" xfId="0" applyNumberFormat="1" applyFont="1" applyFill="1" applyBorder="1"/>
    <x:xf numFmtId="0" fontId="2" fillId="7" borderId="4" xfId="0" applyNumberFormat="1" applyFont="1" applyFill="1" applyBorder="1"/>
    <x:xf numFmtId="0" fontId="2" fillId="7" borderId="5" xfId="0" applyNumberFormat="1" applyFont="1" applyFill="1" applyBorder="1"/>
    <x:xf numFmtId="0" fontId="2" fillId="7" borderId="6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2" fillId="7" borderId="2" xfId="0" applyNumberFormat="1" applyFont="1" applyFill="1" applyBorder="1" applyAlignment="1">
      <x:alignment wrapText="1"/>
    </x:xf>
    <x:xf numFmtId="0" fontId="2" fillId="7" borderId="3" xfId="0" applyNumberFormat="1" applyFont="1" applyFill="1" applyBorder="1" applyAlignment="1">
      <x:alignment wrapText="1"/>
    </x:xf>
    <x:xf numFmtId="0" fontId="2" fillId="7" borderId="13" xfId="0" applyNumberFormat="1" applyFont="1" applyFill="1" applyBorder="1" applyAlignment="1">
      <x:alignment wrapText="1"/>
    </x:xf>
    <x:xf numFmtId="0" fontId="2" fillId="7" borderId="14" xfId="0" applyNumberFormat="1" applyFont="1" applyFill="1" applyBorder="1" applyAlignment="1">
      <x:alignment wrapText="1"/>
    </x:xf>
    <x:xf numFmtId="0" fontId="2" fillId="7" borderId="15" xfId="0" applyNumberFormat="1" applyFont="1" applyFill="1" applyBorder="1" applyAlignment="1">
      <x:alignment wrapText="1"/>
    </x:xf>
    <x:xf numFmtId="0" fontId="2" fillId="7" borderId="4" xfId="0" applyNumberFormat="1" applyFont="1" applyFill="1" applyBorder="1" applyAlignment="1">
      <x:alignment wrapText="1"/>
    </x:xf>
    <x:xf numFmtId="0" fontId="2" fillId="7" borderId="5" xfId="0" applyNumberFormat="1" applyFont="1" applyFill="1" applyBorder="1" applyAlignment="1">
      <x:alignment wrapText="1"/>
    </x:xf>
    <x:xf numFmtId="0" fontId="2" fillId="7" borderId="6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vertical="center" wrapText="1"/>
    </x:xf>
    <x:xf numFmtId="0" fontId="2" fillId="7" borderId="2" xfId="0" applyNumberFormat="1" applyFont="1" applyFill="1" applyBorder="1" applyAlignment="1">
      <x:alignment vertical="center" wrapText="1"/>
    </x:xf>
    <x:xf numFmtId="0" fontId="2" fillId="7" borderId="3" xfId="0" applyNumberFormat="1" applyFont="1" applyFill="1" applyBorder="1" applyAlignment="1">
      <x:alignment vertical="center" wrapText="1"/>
    </x:xf>
    <x:xf numFmtId="0" fontId="2" fillId="7" borderId="13" xfId="0" applyNumberFormat="1" applyFont="1" applyFill="1" applyBorder="1" applyAlignment="1">
      <x:alignment vertical="center" wrapText="1"/>
    </x:xf>
    <x:xf numFmtId="0" fontId="2" fillId="7" borderId="14" xfId="0" applyNumberFormat="1" applyFont="1" applyFill="1" applyBorder="1" applyAlignment="1">
      <x:alignment vertical="center" wrapText="1"/>
    </x:xf>
    <x:xf numFmtId="0" fontId="2" fillId="7" borderId="15" xfId="0" applyNumberFormat="1" applyFont="1" applyFill="1" applyBorder="1" applyAlignment="1">
      <x:alignment vertical="center" wrapText="1"/>
    </x:xf>
    <x:xf numFmtId="0" fontId="2" fillId="7" borderId="4" xfId="0" applyNumberFormat="1" applyFont="1" applyFill="1" applyBorder="1" applyAlignment="1">
      <x:alignment vertical="center" wrapText="1"/>
    </x:xf>
    <x:xf numFmtId="0" fontId="2" fillId="7" borderId="5" xfId="0" applyNumberFormat="1" applyFont="1" applyFill="1" applyBorder="1" applyAlignment="1">
      <x:alignment vertical="center" wrapText="1"/>
    </x:xf>
    <x:xf numFmtId="0" fontId="2" fillId="7" borderId="6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1" xfId="0" applyNumberFormat="1" applyFont="1" applyFill="1" applyBorder="1"/>
    <x:xf numFmtId="0" fontId="2" fillId="8" borderId="2" xfId="0" applyNumberFormat="1" applyFont="1" applyFill="1" applyBorder="1"/>
    <x:xf numFmtId="0" fontId="2" fillId="8" borderId="3" xfId="0" applyNumberFormat="1" applyFont="1" applyFill="1" applyBorder="1"/>
    <x:xf numFmtId="0" fontId="2" fillId="8" borderId="13" xfId="0" applyNumberFormat="1" applyFont="1" applyFill="1" applyBorder="1"/>
    <x:xf numFmtId="0" fontId="2" fillId="8" borderId="14" xfId="0" applyNumberFormat="1" applyFont="1" applyFill="1" applyBorder="1"/>
    <x:xf numFmtId="0" fontId="2" fillId="8" borderId="15" xfId="0" applyNumberFormat="1" applyFont="1" applyFill="1" applyBorder="1"/>
    <x:xf numFmtId="0" fontId="2" fillId="8" borderId="4" xfId="0" applyNumberFormat="1" applyFont="1" applyFill="1" applyBorder="1"/>
    <x:xf numFmtId="0" fontId="2" fillId="8" borderId="5" xfId="0" applyNumberFormat="1" applyFont="1" applyFill="1" applyBorder="1"/>
    <x:xf numFmtId="0" fontId="2" fillId="8" borderId="6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2" fillId="8" borderId="2" xfId="0" applyNumberFormat="1" applyFont="1" applyFill="1" applyBorder="1" applyAlignment="1">
      <x:alignment wrapText="1"/>
    </x:xf>
    <x:xf numFmtId="0" fontId="2" fillId="8" borderId="3" xfId="0" applyNumberFormat="1" applyFont="1" applyFill="1" applyBorder="1" applyAlignment="1">
      <x:alignment wrapText="1"/>
    </x:xf>
    <x:xf numFmtId="0" fontId="2" fillId="8" borderId="13" xfId="0" applyNumberFormat="1" applyFont="1" applyFill="1" applyBorder="1" applyAlignment="1">
      <x:alignment wrapText="1"/>
    </x:xf>
    <x:xf numFmtId="0" fontId="2" fillId="8" borderId="14" xfId="0" applyNumberFormat="1" applyFont="1" applyFill="1" applyBorder="1" applyAlignment="1">
      <x:alignment wrapText="1"/>
    </x:xf>
    <x:xf numFmtId="0" fontId="2" fillId="8" borderId="15" xfId="0" applyNumberFormat="1" applyFont="1" applyFill="1" applyBorder="1" applyAlignment="1">
      <x:alignment wrapText="1"/>
    </x:xf>
    <x:xf numFmtId="0" fontId="2" fillId="8" borderId="4" xfId="0" applyNumberFormat="1" applyFont="1" applyFill="1" applyBorder="1" applyAlignment="1">
      <x:alignment wrapText="1"/>
    </x:xf>
    <x:xf numFmtId="0" fontId="2" fillId="8" borderId="5" xfId="0" applyNumberFormat="1" applyFont="1" applyFill="1" applyBorder="1" applyAlignment="1">
      <x:alignment wrapText="1"/>
    </x:xf>
    <x:xf numFmtId="0" fontId="2" fillId="8" borderId="6" xfId="0" applyNumberFormat="1" applyFont="1" applyFill="1" applyBorder="1" applyAlignment="1">
      <x:alignment wrapText="1"/>
    </x:xf>
    <x:xf numFmtId="0" fontId="2" fillId="8" borderId="1" xfId="0" applyNumberFormat="1" applyFont="1" applyFill="1" applyBorder="1" applyAlignment="1">
      <x:alignment vertical="center" wrapText="1"/>
    </x:xf>
    <x:xf numFmtId="0" fontId="2" fillId="8" borderId="2" xfId="0" applyNumberFormat="1" applyFont="1" applyFill="1" applyBorder="1" applyAlignment="1">
      <x:alignment vertical="center" wrapText="1"/>
    </x:xf>
    <x:xf numFmtId="0" fontId="2" fillId="8" borderId="3" xfId="0" applyNumberFormat="1" applyFont="1" applyFill="1" applyBorder="1" applyAlignment="1">
      <x:alignment vertical="center" wrapText="1"/>
    </x:xf>
    <x:xf numFmtId="0" fontId="2" fillId="8" borderId="13" xfId="0" applyNumberFormat="1" applyFont="1" applyFill="1" applyBorder="1" applyAlignment="1">
      <x:alignment vertical="center" wrapText="1"/>
    </x:xf>
    <x:xf numFmtId="0" fontId="2" fillId="8" borderId="14" xfId="0" applyNumberFormat="1" applyFont="1" applyFill="1" applyBorder="1" applyAlignment="1">
      <x:alignment vertical="center" wrapText="1"/>
    </x:xf>
    <x:xf numFmtId="0" fontId="2" fillId="8" borderId="15" xfId="0" applyNumberFormat="1" applyFont="1" applyFill="1" applyBorder="1" applyAlignment="1">
      <x:alignment vertical="center" wrapText="1"/>
    </x:xf>
    <x:xf numFmtId="0" fontId="2" fillId="8" borderId="4" xfId="0" applyNumberFormat="1" applyFont="1" applyFill="1" applyBorder="1" applyAlignment="1">
      <x:alignment vertical="center" wrapText="1"/>
    </x:xf>
    <x:xf numFmtId="0" fontId="2" fillId="8" borderId="5" xfId="0" applyNumberFormat="1" applyFont="1" applyFill="1" applyBorder="1" applyAlignment="1">
      <x:alignment vertical="center" wrapText="1"/>
    </x:xf>
    <x:xf numFmtId="0" fontId="2" fillId="8" borderId="6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vertical="center" wrapText="1"/>
    </x:xf>
    <x:xf numFmtId="0" fontId="2" fillId="3" borderId="11" xfId="0" applyNumberFormat="1" applyFont="1" applyFill="1" applyBorder="1" applyAlignment="1">
      <x:alignment vertical="center" wrapText="1"/>
    </x:xf>
    <x:xf numFmtId="0" fontId="2" fillId="3" borderId="12" xfId="0" applyNumberFormat="1" applyFont="1" applyFill="1" applyBorder="1" applyAlignment="1">
      <x:alignment vertical="center" wrapText="1"/>
    </x:xf>
    <x:xf numFmtId="0" fontId="2" fillId="5" borderId="2" xfId="0" applyNumberFormat="1" applyFont="1" applyFill="1" applyBorder="1" applyAlignment="1">
      <x:alignment vertical="center" wrapText="1"/>
    </x:xf>
    <x:xf numFmtId="0" fontId="2" fillId="5" borderId="14" xfId="0" applyNumberFormat="1" applyFont="1" applyFill="1" applyBorder="1" applyAlignment="1">
      <x:alignment vertical="center" wrapText="1"/>
    </x:xf>
    <x:xf numFmtId="0" fontId="2" fillId="5" borderId="5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1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horizontal="center" vertical="center" wrapText="1"/>
    </x:xf>
    <x:xf numFmtId="0" fontId="7" fillId="5" borderId="14" xfId="0" applyNumberFormat="1" applyFont="1" applyFill="1" applyBorder="1" applyAlignment="1">
      <x:alignment horizontal="center" vertical="center" wrapText="1"/>
    </x:xf>
    <x:xf numFmtId="0" fontId="7" fillId="7" borderId="14" xfId="0" applyNumberFormat="1" applyFont="1" applyFill="1" applyBorder="1" applyAlignment="1">
      <x:alignment horizontal="center" vertical="center" wrapText="1"/>
    </x:xf>
    <x:xf numFmtId="0" fontId="8" fillId="7" borderId="14" xfId="0" applyNumberFormat="1" applyFont="1" applyFill="1" applyBorder="1" applyAlignment="1">
      <x:alignment horizontal="center" vertical="center" wrapText="1"/>
    </x:xf>
    <x:xf numFmtId="0" fontId="9" fillId="8" borderId="2" xfId="0" applyNumberFormat="1" applyFont="1" applyFill="1" applyBorder="1" applyAlignment="1">
      <x:alignment vertical="center" wrapText="1"/>
    </x:xf>
    <x:xf numFmtId="0" fontId="9" fillId="8" borderId="14" xfId="0" applyNumberFormat="1" applyFont="1" applyFill="1" applyBorder="1" applyAlignment="1">
      <x:alignment vertical="center" wrapText="1"/>
    </x:xf>
    <x:xf numFmtId="0" fontId="9" fillId="8" borderId="5" xfId="0" applyNumberFormat="1" applyFont="1" applyFill="1" applyBorder="1" applyAlignment="1">
      <x:alignment vertical="center" wrapText="1"/>
    </x:xf>
    <x:xf numFmtId="0" fontId="10" fillId="6" borderId="3" xfId="0" applyNumberFormat="1" applyFont="1" applyFill="1" applyBorder="1" applyAlignment="1">
      <x:alignment vertical="center" wrapText="1"/>
    </x:xf>
    <x:xf numFmtId="0" fontId="10" fillId="6" borderId="15" xfId="0" applyNumberFormat="1" applyFont="1" applyFill="1" applyBorder="1" applyAlignment="1">
      <x:alignment vertical="center" wrapText="1"/>
    </x:xf>
    <x:xf numFmtId="0" fontId="10" fillId="6" borderId="6" xfId="0" applyNumberFormat="1" applyFont="1" applyFill="1" applyBorder="1" applyAlignment="1">
      <x:alignment vertical="center" wrapText="1"/>
    </x:xf>
    <x:xf numFmtId="0" fontId="10" fillId="6" borderId="3" xfId="0" applyNumberFormat="1" applyFont="1" applyFill="1" applyBorder="1" applyAlignment="1">
      <x:alignment horizontal="center" vertical="center" wrapText="1"/>
    </x:xf>
    <x:xf numFmtId="0" fontId="10" fillId="6" borderId="15" xfId="0" applyNumberFormat="1" applyFont="1" applyFill="1" applyBorder="1" applyAlignment="1">
      <x:alignment horizontal="center" vertical="center" wrapText="1"/>
    </x:xf>
    <x:xf numFmtId="0" fontId="2" fillId="9" borderId="2" xfId="0" applyNumberFormat="1" applyFont="1" applyFill="1" applyBorder="1" applyAlignment="1">
      <x:alignment vertical="center" wrapText="1"/>
    </x:xf>
    <x:xf numFmtId="0" fontId="2" fillId="9" borderId="14" xfId="0" applyNumberFormat="1" applyFont="1" applyFill="1" applyBorder="1" applyAlignment="1">
      <x:alignment vertical="center" wrapText="1"/>
    </x:xf>
    <x:xf numFmtId="0" fontId="2" fillId="9" borderId="5" xfId="0" applyNumberFormat="1" applyFont="1" applyFill="1" applyBorder="1" applyAlignment="1">
      <x:alignment vertical="center" wrapText="1"/>
    </x:xf>
    <x:xf numFmtId="0" fontId="11" fillId="9" borderId="2" xfId="0" applyNumberFormat="1" applyFont="1" applyFill="1" applyBorder="1" applyAlignment="1">
      <x:alignment vertical="center" wrapText="1"/>
    </x:xf>
    <x:xf numFmtId="0" fontId="11" fillId="9" borderId="14" xfId="0" applyNumberFormat="1" applyFont="1" applyFill="1" applyBorder="1" applyAlignment="1">
      <x:alignment vertical="center" wrapText="1"/>
    </x:xf>
    <x:xf numFmtId="0" fontId="11" fillId="9" borderId="5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7" xfId="0" applyNumberFormat="1" applyFont="1" applyFill="1" applyBorder="1"/>
    <x:xf numFmtId="0" fontId="3" fillId="11" borderId="9" xfId="0" applyNumberFormat="1" applyFont="1" applyFill="1" applyBorder="1"/>
    <x:xf numFmtId="0" fontId="3" fillId="11" borderId="7" xfId="0" applyNumberFormat="1" applyFont="1" applyFill="1" applyBorder="1" applyAlignment="1">
      <x:alignment wrapText="1"/>
    </x:xf>
    <x:xf numFmtId="0" fontId="3" fillId="11" borderId="9" xfId="0" applyNumberFormat="1" applyFont="1" applyFill="1" applyBorder="1" applyAlignment="1">
      <x:alignment wrapText="1"/>
    </x:xf>
    <x:xf numFmtId="0" fontId="3" fillId="11" borderId="7" xfId="0" applyNumberFormat="1" applyFont="1" applyFill="1" applyBorder="1" applyAlignment="1">
      <x:alignment horizontal="center" wrapText="1"/>
    </x:xf>
    <x:xf numFmtId="0" fontId="3" fillId="11" borderId="9" xfId="0" applyNumberFormat="1" applyFont="1" applyFill="1" applyBorder="1" applyAlignment="1">
      <x:alignment horizontal="center" wrapText="1"/>
    </x:xf>
    <x:xf numFmtId="0" fontId="3" fillId="11" borderId="7" xfId="0" applyNumberFormat="1" applyFont="1" applyFill="1" applyBorder="1" applyAlignment="1">
      <x:alignment horizontal="center" vertical="center" wrapText="1"/>
    </x:xf>
    <x:xf numFmtId="0" fontId="3" fillId="11" borderId="9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3" xfId="0" applyNumberFormat="1" applyFont="1" applyFill="1" applyBorder="1"/>
    <x:xf numFmtId="0" fontId="2" fillId="0" borderId="13" xfId="0" applyNumberFormat="1" applyFont="1" applyFill="1" applyBorder="1"/>
    <x:xf numFmtId="0" fontId="2" fillId="0" borderId="15" xfId="0" applyNumberFormat="1" applyFont="1" applyFill="1" applyBorder="1"/>
    <x:xf numFmtId="0" fontId="2" fillId="0" borderId="4" xfId="0" applyNumberFormat="1" applyFont="1" applyFill="1" applyBorder="1"/>
    <x:xf numFmtId="0" fontId="2" fillId="0" borderId="6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0" fontId="2" fillId="0" borderId="15" xfId="0" applyNumberFormat="1" applyFont="1" applyFill="1" applyBorder="1" applyAlignment="1">
      <x:alignment vertical="center" wrapText="1"/>
    </x:xf>
    <x:xf numFmtId="0" fontId="2" fillId="0" borderId="4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2" fillId="12" borderId="3" xfId="0" applyNumberFormat="1" applyFont="1" applyFill="1" applyBorder="1" applyAlignment="1">
      <x:alignment vertical="center" wrapText="1"/>
    </x:xf>
    <x:xf numFmtId="0" fontId="2" fillId="12" borderId="15" xfId="0" applyNumberFormat="1" applyFont="1" applyFill="1" applyBorder="1" applyAlignment="1">
      <x:alignment vertical="center" wrapText="1"/>
    </x:xf>
    <x:xf numFmtId="0" fontId="2" fillId="12" borderId="6" xfId="0" applyNumberFormat="1" applyFont="1" applyFill="1" applyBorder="1" applyAlignment="1">
      <x:alignment vertical="center" wrapText="1"/>
    </x:xf>
    <x:xf numFmtId="0" fontId="9" fillId="12" borderId="3" xfId="0" applyNumberFormat="1" applyFont="1" applyFill="1" applyBorder="1" applyAlignment="1">
      <x:alignment vertical="center" wrapText="1"/>
    </x:xf>
    <x:xf numFmtId="0" fontId="9" fillId="12" borderId="15" xfId="0" applyNumberFormat="1" applyFont="1" applyFill="1" applyBorder="1" applyAlignment="1">
      <x:alignment vertical="center" wrapText="1"/>
    </x:xf>
    <x:xf numFmtId="0" fontId="9" fillId="12" borderId="6" xfId="0" applyNumberFormat="1" applyFont="1" applyFill="1" applyBorder="1" applyAlignment="1">
      <x:alignment vertical="center" wrapText="1"/>
    </x:xf>
    <x:xf numFmtId="200" fontId="9" fillId="12" borderId="3" xfId="0" applyNumberFormat="1" applyFont="1" applyFill="1" applyBorder="1" applyAlignment="1">
      <x:alignment vertical="center" wrapText="1"/>
    </x:xf>
    <x:xf numFmtId="200" fontId="9" fillId="12" borderId="15" xfId="0" applyNumberFormat="1" applyFont="1" applyFill="1" applyBorder="1" applyAlignment="1">
      <x:alignment vertical="center" wrapText="1"/>
    </x:xf>
    <x:xf numFmtId="0" fontId="3" fillId="11" borderId="8" xfId="0" applyNumberFormat="1" applyFont="1" applyFill="1" applyBorder="1"/>
    <x:xf numFmtId="0" fontId="3" fillId="11" borderId="8" xfId="0" applyNumberFormat="1" applyFont="1" applyFill="1" applyBorder="1" applyAlignment="1">
      <x:alignment wrapText="1"/>
    </x:xf>
    <x:xf numFmtId="0" fontId="3" fillId="11" borderId="8" xfId="0" applyNumberFormat="1" applyFont="1" applyFill="1" applyBorder="1" applyAlignment="1">
      <x:alignment horizontal="center" wrapText="1"/>
    </x:xf>
    <x:xf numFmtId="0" fontId="3" fillId="11" borderId="8" xfId="0" applyNumberFormat="1" applyFont="1" applyFill="1" applyBorder="1" applyAlignment="1">
      <x:alignment horizontal="center" vertical="center" wrapText="1"/>
    </x:xf>
    <x:xf numFmtId="0" fontId="2" fillId="0" borderId="2" xfId="0" applyNumberFormat="1" applyFont="1" applyFill="1" applyBorder="1"/>
    <x:xf numFmtId="0" fontId="2" fillId="0" borderId="14" xfId="0" applyNumberFormat="1" applyFont="1" applyFill="1" applyBorder="1"/>
    <x:xf numFmtId="0" fontId="2" fillId="0" borderId="5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2" fillId="12" borderId="2" xfId="0" applyNumberFormat="1" applyFont="1" applyFill="1" applyBorder="1" applyAlignment="1">
      <x:alignment vertical="center" wrapText="1"/>
    </x:xf>
    <x:xf numFmtId="0" fontId="2" fillId="12" borderId="14" xfId="0" applyNumberFormat="1" applyFont="1" applyFill="1" applyBorder="1" applyAlignment="1">
      <x:alignment vertical="center" wrapText="1"/>
    </x:xf>
    <x:xf numFmtId="0" fontId="2" fillId="12" borderId="5" xfId="0" applyNumberFormat="1" applyFont="1" applyFill="1" applyBorder="1" applyAlignment="1">
      <x:alignment vertical="center" wrapText="1"/>
    </x:xf>
    <x:xf numFmtId="0" fontId="9" fillId="12" borderId="2" xfId="0" applyNumberFormat="1" applyFont="1" applyFill="1" applyBorder="1" applyAlignment="1">
      <x:alignment vertical="center" wrapText="1"/>
    </x:xf>
    <x:xf numFmtId="0" fontId="9" fillId="12" borderId="14" xfId="0" applyNumberFormat="1" applyFont="1" applyFill="1" applyBorder="1" applyAlignment="1">
      <x:alignment vertical="center" wrapText="1"/>
    </x:xf>
    <x:xf numFmtId="0" fontId="9" fillId="12" borderId="5" xfId="0" applyNumberFormat="1" applyFont="1" applyFill="1" applyBorder="1" applyAlignment="1">
      <x:alignment vertical="center" wrapText="1"/>
    </x:xf>
    <x:xf numFmtId="200" fontId="9" fillId="12" borderId="14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12" fillId="13" borderId="0" xfId="0" applyNumberFormat="1" applyFont="1" applyFill="1" applyBorder="1"/>
    <x:xf numFmtId="0" fontId="12" fillId="13" borderId="0" xfId="0" applyNumberFormat="1" applyFont="1" applyFill="1" applyBorder="1" applyAlignment="1">
      <x:alignment wrapText="1"/>
    </x:xf>
    <x:xf numFmtId="201" fontId="2" fillId="0" borderId="2" xfId="0" applyNumberFormat="1" applyFont="1" applyFill="1" applyBorder="1" applyAlignment="1">
      <x:alignment vertical="center" wrapText="1"/>
    </x:xf>
    <x:xf numFmtId="201" fontId="2" fillId="0" borderId="14" xfId="0" applyNumberFormat="1" applyFont="1" applyFill="1" applyBorder="1" applyAlignment="1">
      <x:alignment vertical="center" wrapText="1"/>
    </x:xf>
    <x:xf numFmtId="201" fontId="2" fillId="0" borderId="5" xfId="0" applyNumberFormat="1" applyFont="1" applyFill="1" applyBorder="1" applyAlignment="1">
      <x:alignment vertical="center" wrapText="1"/>
    </x:xf>
    <x:xf numFmtId="202" fontId="2" fillId="0" borderId="2" xfId="0" applyNumberFormat="1" applyFont="1" applyFill="1" applyBorder="1" applyAlignment="1">
      <x:alignment vertical="center" wrapText="1"/>
    </x:xf>
    <x:xf numFmtId="202" fontId="2" fillId="0" borderId="14" xfId="0" applyNumberFormat="1" applyFont="1" applyFill="1" applyBorder="1" applyAlignment="1">
      <x:alignment vertical="center" wrapText="1"/>
    </x:xf>
    <x:xf numFmtId="202" fontId="2" fillId="0" borderId="5" xfId="0" applyNumberFormat="1" applyFont="1" applyFill="1" applyBorder="1" applyAlignment="1">
      <x:alignment vertical="center" wrapText="1"/>
    </x:xf>
    <x:xf numFmtId="203" fontId="2" fillId="0" borderId="2" xfId="0" applyNumberFormat="1" applyFont="1" applyFill="1" applyBorder="1" applyAlignment="1">
      <x:alignment vertical="center" wrapText="1"/>
    </x:xf>
    <x:xf numFmtId="203" fontId="2" fillId="0" borderId="14" xfId="0" applyNumberFormat="1" applyFont="1" applyFill="1" applyBorder="1" applyAlignment="1">
      <x:alignment vertical="center" wrapText="1"/>
    </x:xf>
    <x:xf numFmtId="203" fontId="2" fillId="0" borderId="5" xfId="0" applyNumberFormat="1" applyFont="1" applyFill="1" applyBorder="1" applyAlignment="1">
      <x:alignment vertical="center" wrapText="1"/>
    </x:xf>
    <x:xf numFmtId="204" fontId="2" fillId="0" borderId="2" xfId="0" applyNumberFormat="1" applyFont="1" applyFill="1" applyBorder="1" applyAlignment="1">
      <x:alignment vertical="center" wrapText="1"/>
    </x:xf>
    <x:xf numFmtId="204" fontId="2" fillId="0" borderId="14" xfId="0" applyNumberFormat="1" applyFont="1" applyFill="1" applyBorder="1" applyAlignment="1">
      <x:alignment vertical="center" wrapText="1"/>
    </x:xf>
    <x:xf numFmtId="204" fontId="2" fillId="0" borderId="5" xfId="0" applyNumberFormat="1" applyFont="1" applyFill="1" applyBorder="1" applyAlignment="1">
      <x:alignment vertical="center" wrapText="1"/>
    </x:xf>
    <x:xf numFmtId="205" fontId="2" fillId="0" borderId="2" xfId="0" applyNumberFormat="1" applyFont="1" applyFill="1" applyBorder="1" applyAlignment="1">
      <x:alignment vertical="center" wrapText="1"/>
    </x:xf>
    <x:xf numFmtId="205" fontId="2" fillId="0" borderId="14" xfId="0" applyNumberFormat="1" applyFont="1" applyFill="1" applyBorder="1" applyAlignment="1">
      <x:alignment vertical="center" wrapText="1"/>
    </x:xf>
    <x:xf numFmtId="205" fontId="2" fillId="0" borderId="5" xfId="0" applyNumberFormat="1" applyFont="1" applyFill="1" applyBorder="1" applyAlignment="1">
      <x:alignment vertical="center" wrapText="1"/>
    </x:xf>
    <x:xf numFmtId="206" fontId="2" fillId="0" borderId="2" xfId="0" applyNumberFormat="1" applyFont="1" applyFill="1" applyBorder="1" applyAlignment="1">
      <x:alignment vertical="center" wrapText="1"/>
    </x:xf>
    <x:xf numFmtId="206" fontId="2" fillId="0" borderId="14" xfId="0" applyNumberFormat="1" applyFont="1" applyFill="1" applyBorder="1" applyAlignment="1">
      <x:alignment vertical="center" wrapText="1"/>
    </x:xf>
    <x:xf numFmtId="206" fontId="2" fillId="0" borderId="5" xfId="0" applyNumberFormat="1" applyFont="1" applyFill="1" applyBorder="1" applyAlignment="1">
      <x:alignment vertical="center" wrapText="1"/>
    </x:xf>
    <x:xf numFmtId="207" fontId="2" fillId="0" borderId="2" xfId="0" applyNumberFormat="1" applyFont="1" applyFill="1" applyBorder="1" applyAlignment="1">
      <x:alignment vertical="center" wrapText="1"/>
    </x:xf>
    <x:xf numFmtId="207" fontId="2" fillId="0" borderId="14" xfId="0" applyNumberFormat="1" applyFont="1" applyFill="1" applyBorder="1" applyAlignment="1">
      <x:alignment vertical="center" wrapText="1"/>
    </x:xf>
    <x:xf numFmtId="207" fontId="2" fillId="0" borderId="5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202" fontId="2" fillId="0" borderId="13" xfId="0" applyNumberFormat="1" applyFont="1" applyFill="1" applyBorder="1" applyAlignment="1">
      <x:alignment vertical="center" wrapText="1"/>
    </x:xf>
    <x:xf numFmtId="202" fontId="2" fillId="0" borderId="4" xfId="0" applyNumberFormat="1" applyFont="1" applyFill="1" applyBorder="1" applyAlignment="1">
      <x:alignment vertical="center" wrapText="1"/>
    </x:xf>
    <x:xf numFmtId="0" fontId="2" fillId="14" borderId="3" xfId="0" applyNumberFormat="1" applyFont="1" applyFill="1" applyBorder="1" applyAlignment="1">
      <x:alignment vertical="center" wrapText="1"/>
    </x:xf>
    <x:xf numFmtId="0" fontId="2" fillId="14" borderId="15" xfId="0" applyNumberFormat="1" applyFont="1" applyFill="1" applyBorder="1" applyAlignment="1">
      <x:alignment vertical="center" wrapText="1"/>
    </x:xf>
    <x:xf numFmtId="0" fontId="2" fillId="14" borderId="6" xfId="0" applyNumberFormat="1" applyFont="1" applyFill="1" applyBorder="1" applyAlignment="1">
      <x:alignment vertical="center" wrapText="1"/>
    </x:xf>
    <x:xf numFmtId="0" fontId="11" fillId="14" borderId="3" xfId="0" applyNumberFormat="1" applyFont="1" applyFill="1" applyBorder="1" applyAlignment="1">
      <x:alignment vertical="center" wrapText="1"/>
    </x:xf>
    <x:xf numFmtId="0" fontId="11" fillId="14" borderId="15" xfId="0" applyNumberFormat="1" applyFont="1" applyFill="1" applyBorder="1" applyAlignment="1">
      <x:alignment vertical="center" wrapText="1"/>
    </x:xf>
    <x:xf numFmtId="0" fontId="11" fillId="14" borderId="6" xfId="0" applyNumberFormat="1" applyFont="1" applyFill="1" applyBorder="1" applyAlignment="1">
      <x:alignment vertical="center" wrapText="1"/>
    </x:xf>
    <x:xf numFmtId="0" fontId="2" fillId="14" borderId="2" xfId="0" applyNumberFormat="1" applyFont="1" applyFill="1" applyBorder="1" applyAlignment="1">
      <x:alignment vertical="center" wrapText="1"/>
    </x:xf>
    <x:xf numFmtId="0" fontId="2" fillId="14" borderId="14" xfId="0" applyNumberFormat="1" applyFont="1" applyFill="1" applyBorder="1" applyAlignment="1">
      <x:alignment vertical="center" wrapText="1"/>
    </x:xf>
    <x:xf numFmtId="0" fontId="2" fillId="14" borderId="5" xfId="0" applyNumberFormat="1" applyFont="1" applyFill="1" applyBorder="1" applyAlignment="1">
      <x:alignment vertical="center" wrapText="1"/>
    </x:xf>
    <x:xf numFmtId="0" fontId="11" fillId="14" borderId="2" xfId="0" applyNumberFormat="1" applyFont="1" applyFill="1" applyBorder="1" applyAlignment="1">
      <x:alignment vertical="center" wrapText="1"/>
    </x:xf>
    <x:xf numFmtId="0" fontId="11" fillId="14" borderId="14" xfId="0" applyNumberFormat="1" applyFont="1" applyFill="1" applyBorder="1" applyAlignment="1">
      <x:alignment vertical="center" wrapText="1"/>
    </x:xf>
    <x:xf numFmtId="0" fontId="11" fillId="14" borderId="5" xfId="0" applyNumberFormat="1" applyFont="1" applyFill="1" applyBorder="1" applyAlignment="1">
      <x:alignment vertical="center" wrapText="1"/>
    </x:xf>
    <x:xf numFmtId="208" fontId="2" fillId="0" borderId="1" xfId="0" applyNumberFormat="1" applyFont="1" applyFill="1" applyBorder="1" applyAlignment="1">
      <x:alignment vertical="center" wrapText="1"/>
    </x:xf>
    <x:xf numFmtId="208" fontId="2" fillId="0" borderId="13" xfId="0" applyNumberFormat="1" applyFont="1" applyFill="1" applyBorder="1" applyAlignment="1">
      <x:alignment vertical="center" wrapText="1"/>
    </x:xf>
    <x:xf numFmtId="208" fontId="2" fillId="0" borderId="4" xfId="0" applyNumberFormat="1" applyFont="1" applyFill="1" applyBorder="1" applyAlignment="1">
      <x:alignment vertical="center" wrapText="1"/>
    </x:xf>
    <x:xf numFmtId="202" fontId="2" fillId="0" borderId="3" xfId="0" applyNumberFormat="1" applyFont="1" applyFill="1" applyBorder="1" applyAlignment="1">
      <x:alignment vertical="center" wrapText="1"/>
    </x:xf>
    <x:xf numFmtId="202" fontId="2" fillId="0" borderId="15" xfId="0" applyNumberFormat="1" applyFont="1" applyFill="1" applyBorder="1" applyAlignment="1">
      <x:alignment vertical="center" wrapText="1"/>
    </x:xf>
    <x:xf numFmtId="202" fontId="2" fillId="0" borderId="6" xfId="0" applyNumberFormat="1" applyFont="1" applyFill="1" applyBorder="1" applyAlignment="1">
      <x:alignment vertical="center" wrapText="1"/>
    </x:xf>
    <x:xf numFmtId="200" fontId="2" fillId="0" borderId="2" xfId="0" applyNumberFormat="1" applyFont="1" applyFill="1" applyBorder="1" applyAlignment="1">
      <x:alignment vertical="center" wrapText="1"/>
    </x:xf>
    <x:xf numFmtId="200" fontId="2" fillId="0" borderId="14" xfId="0" applyNumberFormat="1" applyFont="1" applyFill="1" applyBorder="1" applyAlignment="1">
      <x:alignment vertical="center" wrapText="1"/>
    </x:xf>
    <x:xf numFmtId="200" fontId="2" fillId="0" borderId="5" xfId="0" applyNumberFormat="1" applyFont="1" applyFill="1" applyBorder="1" applyAlignment="1">
      <x:alignment vertical="center" wrapText="1"/>
    </x:xf>
    <x:xf numFmtId="200" fontId="2" fillId="15" borderId="2" xfId="0" applyNumberFormat="1" applyFont="1" applyFill="1" applyBorder="1" applyAlignment="1">
      <x:alignment vertical="center" wrapText="1"/>
    </x:xf>
    <x:xf numFmtId="200" fontId="2" fillId="15" borderId="14" xfId="0" applyNumberFormat="1" applyFont="1" applyFill="1" applyBorder="1" applyAlignment="1">
      <x:alignment vertical="center" wrapText="1"/>
    </x:xf>
    <x:xf numFmtId="200" fontId="2" fillId="15" borderId="5" xfId="0" applyNumberFormat="1" applyFont="1" applyFill="1" applyBorder="1" applyAlignment="1">
      <x:alignment vertical="center" wrapText="1"/>
    </x:xf>
    <x:xf numFmtId="200" fontId="13" fillId="15" borderId="2" xfId="0" applyNumberFormat="1" applyFont="1" applyFill="1" applyBorder="1" applyAlignment="1">
      <x:alignment vertical="center" wrapText="1"/>
    </x:xf>
    <x:xf numFmtId="200" fontId="13" fillId="15" borderId="14" xfId="0" applyNumberFormat="1" applyFont="1" applyFill="1" applyBorder="1" applyAlignment="1">
      <x:alignment vertical="center" wrapText="1"/>
    </x:xf>
    <x:xf numFmtId="200" fontId="13" fillId="15" borderId="5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2" fillId="12" borderId="0" xfId="0" applyNumberFormat="1" applyFont="1" applyFill="1" applyBorder="1"/>
    <x:xf numFmtId="0" fontId="2" fillId="12" borderId="0" xfId="0" applyNumberFormat="1" applyFont="1" applyFill="1" applyBorder="1" applyAlignment="1">
      <x:alignment wrapText="1"/>
    </x:xf>
  </x:cellXfs>
  <x:cellStyles count="1">
    <x:cellStyle name="Normal" xfId="0"/>
  </x:cellStyles>
  <x:dxfs count="21"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17365D"/>
      </x:font>
      <x:fill>
        <x:patternFill patternType="solid">
          <x:bgColor rgb="FFD9EAF7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17365D"/>
      </x:font>
      <x:fill>
        <x:patternFill patternType="solid">
          <x:bgColor rgb="FFD9EAF7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17365D"/>
      </x:font>
      <x:fill>
        <x:patternFill patternType="solid">
          <x:bgColor rgb="FFD9EAF7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17365D"/>
      </x:font>
      <x:fill>
        <x:patternFill patternType="solid">
          <x:bgColor rgb="FFD9EAF7"/>
        </x:patternFill>
      </x:fill>
    </x:dxf>
    <x:dxf>
      <x:font>
        <x:b/>
        <x:color rgb="FF7030A0"/>
      </x:font>
      <x:fill>
        <x:patternFill patternType="solid">
          <x:bgColor rgb="FFE4DFEC"/>
        </x:patternFill>
      </x:fill>
    </x:dxf>
    <x:dxf>
      <x:font>
        <x:b/>
        <x:color rgb="FFC65911"/>
      </x:font>
      <x:fill>
        <x:patternFill patternType="solid">
          <x:bgColor rgb="FFFCE4D6"/>
        </x:patternFill>
      </x:fill>
    </x:dxf>
    <x:dxf>
      <x:font>
        <x:b/>
        <x:color rgb="FF1F4E78"/>
      </x:font>
      <x:fill>
        <x:patternFill patternType="solid">
          <x:bgColor rgb="FFD9EAF7"/>
        </x:patternFill>
      </x:fill>
    </x:dxf>
    <x:dxf>
      <x:font>
        <x:b/>
        <x:color rgb="FF000000"/>
      </x:font>
      <x:fill>
        <x:patternFill patternType="solid">
          <x:bgColor rgb="FFD9D9D9"/>
        </x:patternFill>
      </x:fill>
    </x:dxf>
    <x:dxf>
      <x:font>
        <x:b/>
        <x:color rgb="FF666666"/>
      </x:font>
      <x:fill>
        <x:patternFill patternType="solid">
          <x:bgColor rgb="FFF2F2F2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6d1e27f2d4ed4" /><Relationship Type="http://schemas.openxmlformats.org/officeDocument/2006/relationships/theme" Target="/xl/theme/theme1.xml" Id="Rdcb2a66ca5c94e3c" /><Relationship Type="http://schemas.openxmlformats.org/officeDocument/2006/relationships/sharedStrings" Target="/xl/sharedStrings.xml" Id="R21d4936e2ba74ab9" /><Relationship Type="http://schemas.openxmlformats.org/officeDocument/2006/relationships/worksheet" Target="/xl/worksheets/sheet1.xml" Id="R9812e60a3e9c4c07" /><Relationship Type="http://schemas.openxmlformats.org/officeDocument/2006/relationships/worksheet" Target="/xl/worksheets/sheet2.xml" Id="R723372514f474753" /><Relationship Type="http://schemas.openxmlformats.org/officeDocument/2006/relationships/worksheet" Target="/xl/worksheets/sheet3.xml" Id="R5ea52796383e4d60" /><Relationship Type="http://schemas.openxmlformats.org/officeDocument/2006/relationships/worksheet" Target="/xl/worksheets/sheet4.xml" Id="R6df6f28c91264550" /><Relationship Type="http://schemas.openxmlformats.org/officeDocument/2006/relationships/worksheet" Target="/xl/worksheets/sheet5.xml" Id="R2239037a37d64f48" /><Relationship Type="http://schemas.openxmlformats.org/officeDocument/2006/relationships/worksheet" Target="/xl/worksheets/sheet6.xml" Id="Ra4a5a792f8ca4aa6" /><Relationship Type="http://schemas.openxmlformats.org/officeDocument/2006/relationships/worksheet" Target="/xl/worksheets/sheet7.xml" Id="R1ddec33e9ee84ecf" /><Relationship Type="http://schemas.openxmlformats.org/officeDocument/2006/relationships/worksheet" Target="/xl/worksheets/sheet8.xml" Id="R7edd5b64e6f24323" /><Relationship Type="http://schemas.openxmlformats.org/officeDocument/2006/relationships/worksheet" Target="/xl/worksheets/sheet9.xml" Id="R49f85dde71234083" /><Relationship Type="http://schemas.openxmlformats.org/officeDocument/2006/relationships/worksheet" Target="/xl/worksheets/sheet10.xml" Id="Rad56e29f72234026" /><Relationship Type="http://schemas.openxmlformats.org/officeDocument/2006/relationships/worksheet" Target="/xl/worksheets/sheet11.xml" Id="R6108a0f6110f47bb" /><Relationship Type="http://schemas.openxmlformats.org/officeDocument/2006/relationships/worksheet" Target="/xl/worksheets/sheet12.xml" Id="R0679709434bb4c87" /><Relationship Type="http://schemas.openxmlformats.org/officeDocument/2006/relationships/worksheet" Target="/xl/worksheets/sheet13.xml" Id="R46be18aa732a4e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7" customHeight="1">
      <x:c r="A1" s="3" t="str">
        <x:v>T6 观察池研究底稿｜八步骤与信号版</x:v>
      </x:c>
      <x:c r="B1" s="3" t="str">
        <x:v>T6 观察池研究底稿｜八步骤与信号版</x:v>
      </x:c>
      <x:c r="C1" s="3" t="str">
        <x:v>T6 观察池研究底稿｜八步骤与信号版</x:v>
      </x:c>
      <x:c r="D1" s="3" t="str">
        <x:v>T6 观察池研究底稿｜八步骤与信号版</x:v>
      </x:c>
      <x:c r="E1" s="3" t="str">
        <x:v>T6 观察池研究底稿｜八步骤与信号版</x:v>
      </x:c>
      <x:c r="F1" s="3" t="str">
        <x:v>T6 观察池研究底稿｜八步骤与信号版</x:v>
      </x:c>
      <x:c r="G1" s="3" t="str">
        <x:v>T6 观察池研究底稿｜八步骤与信号版</x:v>
      </x:c>
      <x:c r="H1" s="3" t="str">
        <x:v>T6 观察池研究底稿｜八步骤与信号版</x:v>
      </x:c>
    </x:row>
    <x:row r="2" ht="27" customHeight="1">
      <x:c r="A2" s="3" t="str">
        <x:v>T6 观察池研究底稿｜八步骤与信号版</x:v>
      </x:c>
      <x:c r="B2" s="3" t="str">
        <x:v>T6 观察池研究底稿｜八步骤与信号版</x:v>
      </x:c>
      <x:c r="C2" s="3" t="str">
        <x:v>T6 观察池研究底稿｜八步骤与信号版</x:v>
      </x:c>
      <x:c r="D2" s="3" t="str">
        <x:v>T6 观察池研究底稿｜八步骤与信号版</x:v>
      </x:c>
      <x:c r="E2" s="3" t="str">
        <x:v>T6 观察池研究底稿｜八步骤与信号版</x:v>
      </x:c>
      <x:c r="F2" s="3" t="str">
        <x:v>T6 观察池研究底稿｜八步骤与信号版</x:v>
      </x:c>
      <x:c r="G2" s="3" t="str">
        <x:v>T6 观察池研究底稿｜八步骤与信号版</x:v>
      </x:c>
      <x:c r="H2" s="3" t="str">
        <x:v>T6 观察池研究底稿｜八步骤与信号版</x:v>
      </x:c>
    </x:row>
    <x:row r="3" ht="34" customHeight="1">
      <x:c r="A3" s="18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B3" s="19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C3" s="19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D3" s="19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E3" s="19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F3" s="19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G3" s="19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H3" s="20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</x:row>
    <x:row r="4" ht="34" customHeight="1">
      <x:c r="A4" s="21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B4" s="22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C4" s="22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D4" s="22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E4" s="22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F4" s="22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G4" s="22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  <x:c r="H4" s="23" t="str">
        <x:v>截至A/H股2026-08-11、美股2026-08-10：18只股票已建立公开资料、消息事件、36项专属领先指标、行情技术、估值假设、中线信号与独立短线战术信号。本文件不记录或推测未披露持仓；组合层仅提供风险边界。</x:v>
      </x:c>
    </x:row>
    <x:row r="5" ht="27" customHeight="1">
      <x:c r="A5" s="145"/>
      <x:c r="B5" s="145"/>
      <x:c r="C5" s="145"/>
      <x:c r="D5" s="145"/>
      <x:c r="E5" s="145"/>
      <x:c r="F5" s="145"/>
      <x:c r="G5" s="145"/>
      <x:c r="H5" s="145"/>
    </x:row>
    <x:row r="6" ht="27" customHeight="1">
      <x:c r="A6" s="35" t="str">
        <x:v>观察池总数</x:v>
      </x:c>
      <x:c r="B6" s="36" t="str">
        <x:v>A股</x:v>
      </x:c>
      <x:c r="C6" s="36" t="str">
        <x:v>港股</x:v>
      </x:c>
      <x:c r="D6" s="37" t="str">
        <x:v>美股</x:v>
      </x:c>
      <x:c r="E6" s="145"/>
      <x:c r="F6" s="145"/>
      <x:c r="G6" s="145"/>
      <x:c r="H6" s="145"/>
    </x:row>
    <x:row r="7" ht="27" customHeight="1">
      <x:c r="A7" s="52" t="n">
        <x:f>COUNTA('公开信息底稿'!C6:C23)</x:f>
        <x:v>18</x:v>
      </x:c>
      <x:c r="B7" s="53" t="n">
        <x:f>COUNTIF('公开信息底稿'!A6:A23,"A股")</x:f>
        <x:v>6</x:v>
      </x:c>
      <x:c r="C7" s="53" t="n">
        <x:f>COUNTIF('公开信息底稿'!A6:A23,"港股")</x:f>
        <x:v>5</x:v>
      </x:c>
      <x:c r="D7" s="54" t="n">
        <x:f>COUNTIF('公开信息底稿'!A6:A23,"美股")</x:f>
        <x:v>7</x:v>
      </x:c>
      <x:c r="E7" s="145"/>
      <x:c r="F7" s="145"/>
      <x:c r="G7" s="145"/>
      <x:c r="H7" s="145"/>
    </x:row>
    <x:row r="8" ht="27" customHeight="1">
      <x:c r="A8" s="145"/>
      <x:c r="B8" s="145"/>
      <x:c r="C8" s="145"/>
      <x:c r="D8" s="145"/>
      <x:c r="E8" s="145"/>
      <x:c r="F8" s="145"/>
      <x:c r="G8" s="145"/>
      <x:c r="H8" s="145"/>
    </x:row>
    <x:row r="9" ht="27" customHeight="1">
      <x:c r="A9" s="35" t="str">
        <x:v>当前完成度</x:v>
      </x:c>
      <x:c r="B9" s="36" t="str">
        <x:v>当前完成度</x:v>
      </x:c>
      <x:c r="C9" s="36" t="str">
        <x:v>当前完成度</x:v>
      </x:c>
      <x:c r="D9" s="36" t="str">
        <x:v>当前完成度</x:v>
      </x:c>
      <x:c r="E9" s="36" t="str">
        <x:v>当前完成度</x:v>
      </x:c>
      <x:c r="F9" s="36" t="str">
        <x:v>当前完成度</x:v>
      </x:c>
      <x:c r="G9" s="36" t="str">
        <x:v>当前完成度</x:v>
      </x:c>
      <x:c r="H9" s="37" t="str">
        <x:v>当前完成度</x:v>
      </x:c>
    </x:row>
    <x:row r="10" ht="27" customHeight="1">
      <x:c r="A10" s="84" t="str">
        <x:v>证券代码映射</x:v>
      </x:c>
      <x:c r="B10" s="76" t="str">
        <x:v>18/18</x:v>
      </x:c>
      <x:c r="C10" s="76" t="str">
        <x:v>已完成</x:v>
      </x:c>
      <x:c r="D10" s="76"/>
      <x:c r="E10" s="76" t="str">
        <x:v>公开资料基线</x:v>
      </x:c>
      <x:c r="F10" s="76" t="str">
        <x:v>18/18</x:v>
      </x:c>
      <x:c r="G10" s="76" t="str">
        <x:v>已完成</x:v>
      </x:c>
      <x:c r="H10" s="77"/>
    </x:row>
    <x:row r="11" ht="27" customHeight="1">
      <x:c r="A11" s="85" t="str">
        <x:v>基本面与风险</x:v>
      </x:c>
      <x:c r="B11" s="79" t="str">
        <x:v>18/18</x:v>
      </x:c>
      <x:c r="C11" s="79" t="str">
        <x:v>已完成</x:v>
      </x:c>
      <x:c r="D11" s="79"/>
      <x:c r="E11" s="79" t="str">
        <x:v>领先指标雷达</x:v>
      </x:c>
      <x:c r="F11" s="79" t="str">
        <x:v>36项</x:v>
      </x:c>
      <x:c r="G11" s="79" t="str">
        <x:v>每只股票2项专属指标</x:v>
      </x:c>
      <x:c r="H11" s="80"/>
    </x:row>
    <x:row r="12" ht="27" customHeight="1">
      <x:c r="A12" s="85" t="str">
        <x:v>条件式操作规则</x:v>
      </x:c>
      <x:c r="B12" s="79" t="str">
        <x:v>18/18</x:v>
      </x:c>
      <x:c r="C12" s="79" t="str">
        <x:v>已完成</x:v>
      </x:c>
      <x:c r="D12" s="79"/>
      <x:c r="E12" s="79" t="str">
        <x:v>每日自动监控</x:v>
      </x:c>
      <x:c r="F12" s="79" t="str">
        <x:v>已配置</x:v>
      </x:c>
      <x:c r="G12" s="79" t="str">
        <x:v>含中线与短线双层信号</x:v>
      </x:c>
      <x:c r="H12" s="80"/>
    </x:row>
    <x:row r="13" ht="27" customHeight="1">
      <x:c r="A13" s="86" t="str">
        <x:v>持仓隐私</x:v>
      </x:c>
      <x:c r="B13" s="82" t="str">
        <x:v>不收集</x:v>
      </x:c>
      <x:c r="C13" s="82" t="str">
        <x:v>不推测未披露持仓</x:v>
      </x:c>
      <x:c r="D13" s="82"/>
      <x:c r="E13" s="82" t="str">
        <x:v>组合校验</x:v>
      </x:c>
      <x:c r="F13" s="82" t="str">
        <x:v>仅规则边界</x:v>
      </x:c>
      <x:c r="G13" s="82" t="str">
        <x:v>不计算未知仓位</x:v>
      </x:c>
      <x:c r="H13" s="83"/>
    </x:row>
    <x:row r="14" ht="27" customHeight="1">
      <x:c r="A14" s="145"/>
      <x:c r="B14" s="145"/>
      <x:c r="C14" s="145"/>
      <x:c r="D14" s="145"/>
      <x:c r="E14" s="145"/>
      <x:c r="F14" s="145"/>
      <x:c r="G14" s="145"/>
      <x:c r="H14" s="145"/>
    </x:row>
    <x:row r="15" ht="27" customHeight="1">
      <x:c r="A15" s="35" t="str">
        <x:v>首轮重点风险信号（不是买卖结论）</x:v>
      </x:c>
      <x:c r="B15" s="36" t="str">
        <x:v>首轮重点风险信号（不是买卖结论）</x:v>
      </x:c>
      <x:c r="C15" s="36" t="str">
        <x:v>首轮重点风险信号（不是买卖结论）</x:v>
      </x:c>
      <x:c r="D15" s="36" t="str">
        <x:v>首轮重点风险信号（不是买卖结论）</x:v>
      </x:c>
      <x:c r="E15" s="36" t="str">
        <x:v>首轮重点风险信号（不是买卖结论）</x:v>
      </x:c>
      <x:c r="F15" s="36" t="str">
        <x:v>首轮重点风险信号（不是买卖结论）</x:v>
      </x:c>
      <x:c r="G15" s="36" t="str">
        <x:v>首轮重点风险信号（不是买卖结论）</x:v>
      </x:c>
      <x:c r="H15" s="37" t="str">
        <x:v>首轮重点风险信号（不是买卖结论）</x:v>
      </x:c>
    </x:row>
    <x:row r="16" ht="27" customHeight="1">
      <x:c r="A16" s="107" t="str">
        <x:v>• 隆基绿能：2026Q1仍亏损且经营现金流为负，需先看到价格、毛利和现金流改善。</x:v>
      </x:c>
      <x:c r="B16" s="108"/>
      <x:c r="C16" s="108"/>
      <x:c r="D16" s="108"/>
      <x:c r="E16" s="108"/>
      <x:c r="F16" s="108"/>
      <x:c r="G16" s="108"/>
      <x:c r="H16" s="109"/>
    </x:row>
    <x:row r="17" ht="27" customHeight="1">
      <x:c r="A17" s="110" t="str">
        <x:v>• 美团：2026Q1由盈转亏且经营现金流为负，补贴竞争的持续时间是核心变量。</x:v>
      </x:c>
      <x:c r="B17" s="111"/>
      <x:c r="C17" s="111"/>
      <x:c r="D17" s="111"/>
      <x:c r="E17" s="111"/>
      <x:c r="F17" s="111"/>
      <x:c r="G17" s="111"/>
      <x:c r="H17" s="112"/>
    </x:row>
    <x:row r="18" ht="27" customHeight="1">
      <x:c r="A18" s="110" t="str">
        <x:v>• 富途控股：拟处罚已计入账面，按一次性政策冲击处理；后续只跟踪最终处罚、牌照与客户资产是否出现结构性损害。</x:v>
      </x:c>
      <x:c r="B18" s="111"/>
      <x:c r="C18" s="111"/>
      <x:c r="D18" s="111"/>
      <x:c r="E18" s="111"/>
      <x:c r="F18" s="111"/>
      <x:c r="G18" s="111"/>
      <x:c r="H18" s="112"/>
    </x:row>
    <x:row r="19" ht="27" customHeight="1">
      <x:c r="A19" s="110" t="str">
        <x:v>• 阿里巴巴：云业务高增长，但调整后EBITA大降、自由现金流流出，需拆分AI/即时零售投入回报。</x:v>
      </x:c>
      <x:c r="B19" s="111"/>
      <x:c r="C19" s="111"/>
      <x:c r="D19" s="111"/>
      <x:c r="E19" s="111"/>
      <x:c r="F19" s="111"/>
      <x:c r="G19" s="111"/>
      <x:c r="H19" s="112"/>
    </x:row>
    <x:row r="20" ht="27" customHeight="1">
      <x:c r="A20" s="113" t="str">
        <x:v>• 中国核电、小米、蔚来、拼多多等也存在各自的利润、竞争或现金流风险，详见底稿。</x:v>
      </x:c>
      <x:c r="B20" s="114"/>
      <x:c r="C20" s="114"/>
      <x:c r="D20" s="114"/>
      <x:c r="E20" s="114"/>
      <x:c r="F20" s="114"/>
      <x:c r="G20" s="114"/>
      <x:c r="H20" s="115"/>
    </x:row>
    <x:row r="21" ht="27" customHeight="1">
      <x:c r="A21" s="145"/>
      <x:c r="B21" s="145"/>
      <x:c r="C21" s="145"/>
      <x:c r="D21" s="145"/>
      <x:c r="E21" s="145"/>
      <x:c r="F21" s="145"/>
      <x:c r="G21" s="145"/>
      <x:c r="H21" s="145"/>
    </x:row>
    <x:row r="22" ht="27" customHeight="1">
      <x:c r="A22" s="35" t="str">
        <x:v>使用方式：先看“领先指标”识别经营拐点与预期差，再看“八步总览”和“短线战术”；三层不可互相冒充。</x:v>
      </x:c>
      <x:c r="B22" s="36" t="str">
        <x:v>下一步需要的数据</x:v>
      </x:c>
      <x:c r="C22" s="36" t="str">
        <x:v>下一步需要的数据</x:v>
      </x:c>
      <x:c r="D22" s="36" t="str">
        <x:v>下一步需要的数据</x:v>
      </x:c>
      <x:c r="E22" s="36" t="str">
        <x:v>下一步需要的数据</x:v>
      </x:c>
      <x:c r="F22" s="36" t="str">
        <x:v>下一步需要的数据</x:v>
      </x:c>
      <x:c r="G22" s="36" t="str">
        <x:v>下一步需要的数据</x:v>
      </x:c>
      <x:c r="H22" s="37" t="str">
        <x:v>下一步需要的数据</x:v>
      </x:c>
    </x:row>
    <x:row r="23" ht="27" customHeight="1">
      <x:c r="A23" s="136" t="str">
        <x:v>替代数据和专业机构数据只作线索，必须由公司、交易所或监管披露复核后才能改变中线信号。</x:v>
      </x:c>
      <x:c r="B23" s="137"/>
      <x:c r="C23" s="137"/>
      <x:c r="D23" s="137"/>
      <x:c r="E23" s="137"/>
      <x:c r="F23" s="137"/>
      <x:c r="G23" s="137"/>
      <x:c r="H23" s="138"/>
    </x:row>
    <x:row r="24" ht="27" customHeight="1">
      <x:c r="A24" s="139" t="str">
        <x:v>紫色短线信号专指3—10个交易日的超跌修复，不代表中线逻辑转好；橙色代表反弹已延伸、不追。</x:v>
      </x:c>
      <x:c r="B24" s="140"/>
      <x:c r="C24" s="140"/>
      <x:c r="D24" s="140"/>
      <x:c r="E24" s="140"/>
      <x:c r="F24" s="140"/>
      <x:c r="G24" s="140"/>
      <x:c r="H24" s="141"/>
    </x:row>
    <x:row r="25" ht="27" customHeight="1">
      <x:c r="A25" s="139" t="str">
        <x:v>行情采用未复权日线技术口径；财报、分红、拆股或数据异常时必须人工复核，不机械执行。</x:v>
      </x:c>
      <x:c r="B25" s="140"/>
      <x:c r="C25" s="140"/>
      <x:c r="D25" s="140"/>
      <x:c r="E25" s="140"/>
      <x:c r="F25" s="140"/>
      <x:c r="G25" s="140"/>
      <x:c r="H25" s="141"/>
    </x:row>
    <x:row r="26" ht="27" customHeight="1">
      <x:c r="A26" s="142" t="str">
        <x:v>信号是条件式决策支持，不自动下单，也不保证收益；领先指标提高发现机会的概率，但不保证超额收益。</x:v>
      </x:c>
      <x:c r="B26" s="143"/>
      <x:c r="C26" s="143"/>
      <x:c r="D26" s="143"/>
      <x:c r="E26" s="143"/>
      <x:c r="F26" s="143"/>
      <x:c r="G26" s="143"/>
      <x:c r="H26" s="144"/>
    </x:row>
  </x:sheetData>
  <x:mergeCells>
    <x:mergeCell ref="A1:H2"/>
    <x:mergeCell ref="A3:H4"/>
    <x:mergeCell ref="A9:H9"/>
    <x:mergeCell ref="A15:H15"/>
    <x:mergeCell ref="A16:H16"/>
    <x:mergeCell ref="A17:H17"/>
    <x:mergeCell ref="A18:H18"/>
    <x:mergeCell ref="A19:H19"/>
    <x:mergeCell ref="A20:H20"/>
    <x:mergeCell ref="A22:H22"/>
    <x:mergeCell ref="A23:H23"/>
    <x:mergeCell ref="A24:H24"/>
    <x:mergeCell ref="A25:H25"/>
    <x:mergeCell ref="A26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4" hidden="0" customWidth="1"/>
    <x:col min="3" max="3" width="15" hidden="0" customWidth="1"/>
    <x:col min="4" max="4" width="16" hidden="0" customWidth="1"/>
    <x:col min="5" max="5" width="31" hidden="0" customWidth="1"/>
    <x:col min="6" max="6" width="18" hidden="0" customWidth="1"/>
    <x:col min="7" max="7" width="39" hidden="0" customWidth="1"/>
    <x:col min="8" max="8" width="39" hidden="0" customWidth="1"/>
    <x:col min="9" max="9" width="39" hidden="0" customWidth="1"/>
    <x:col min="10" max="10" width="13" hidden="0" customWidth="1"/>
    <x:col min="11" max="11" width="13" hidden="0" customWidth="1"/>
  </x:cols>
  <x:sheetData>
    <x:row r="1">
      <x:c r="A1" s="3" t="str">
        <x:v>18只股票｜公开信息基线</x:v>
      </x:c>
      <x:c r="B1" s="3" t="str">
        <x:v>18只股票｜公开信息基线</x:v>
      </x:c>
      <x:c r="C1" s="3" t="str">
        <x:v>18只股票｜公开信息基线</x:v>
      </x:c>
      <x:c r="D1" s="3" t="str">
        <x:v>18只股票｜公开信息基线</x:v>
      </x:c>
      <x:c r="E1" s="3" t="str">
        <x:v>18只股票｜公开信息基线</x:v>
      </x:c>
      <x:c r="F1" s="3" t="str">
        <x:v>18只股票｜公开信息基线</x:v>
      </x:c>
      <x:c r="G1" s="3" t="str">
        <x:v>18只股票｜公开信息基线</x:v>
      </x:c>
      <x:c r="H1" s="3" t="str">
        <x:v>18只股票｜公开信息基线</x:v>
      </x:c>
      <x:c r="I1" s="3" t="str">
        <x:v>18只股票｜公开信息基线</x:v>
      </x:c>
      <x:c r="J1" s="3" t="str">
        <x:v>18只股票｜公开信息基线</x:v>
      </x:c>
      <x:c r="K1" s="3" t="str">
        <x:v>18只股票｜公开信息基线</x:v>
      </x:c>
    </x:row>
    <x:row r="2">
      <x:c r="A2" s="3" t="str">
        <x:v>18只股票｜公开信息基线</x:v>
      </x:c>
      <x:c r="B2" s="3" t="str">
        <x:v>18只股票｜公开信息基线</x:v>
      </x:c>
      <x:c r="C2" s="3" t="str">
        <x:v>18只股票｜公开信息基线</x:v>
      </x:c>
      <x:c r="D2" s="3" t="str">
        <x:v>18只股票｜公开信息基线</x:v>
      </x:c>
      <x:c r="E2" s="3" t="str">
        <x:v>18只股票｜公开信息基线</x:v>
      </x:c>
      <x:c r="F2" s="3" t="str">
        <x:v>18只股票｜公开信息基线</x:v>
      </x:c>
      <x:c r="G2" s="3" t="str">
        <x:v>18只股票｜公开信息基线</x:v>
      </x:c>
      <x:c r="H2" s="3" t="str">
        <x:v>18只股票｜公开信息基线</x:v>
      </x:c>
      <x:c r="I2" s="3" t="str">
        <x:v>18只股票｜公开信息基线</x:v>
      </x:c>
      <x:c r="J2" s="3" t="str">
        <x:v>18只股票｜公开信息基线</x:v>
      </x:c>
      <x:c r="K2" s="3" t="str">
        <x:v>18只股票｜公开信息基线</x:v>
      </x:c>
    </x:row>
    <x:row r="3">
      <x:c r="A3" s="152" t="str">
        <x:v>数据以公司公告或交易所披露为主；财务口径及币种按各公司原披露。‘状态’只表示研究优先级，不是买入/卖出评级。</x:v>
      </x:c>
      <x:c r="B3" s="153" t="str">
        <x:v>数据以公司公告或交易所披露为主；财务口径及币种按各公司原披露。‘状态’只表示研究优先级，不是买入/卖出评级。</x:v>
      </x:c>
      <x:c r="C3" s="153" t="str">
        <x:v>数据以公司公告或交易所披露为主；财务口径及币种按各公司原披露。‘状态’只表示研究优先级，不是买入/卖出评级。</x:v>
      </x:c>
      <x:c r="D3" s="153" t="str">
        <x:v>数据以公司公告或交易所披露为主；财务口径及币种按各公司原披露。‘状态’只表示研究优先级，不是买入/卖出评级。</x:v>
      </x:c>
      <x:c r="E3" s="153" t="str">
        <x:v>数据以公司公告或交易所披露为主；财务口径及币种按各公司原披露。‘状态’只表示研究优先级，不是买入/卖出评级。</x:v>
      </x:c>
      <x:c r="F3" s="153" t="str">
        <x:v>数据以公司公告或交易所披露为主；财务口径及币种按各公司原披露。‘状态’只表示研究优先级，不是买入/卖出评级。</x:v>
      </x:c>
      <x:c r="G3" s="153" t="str">
        <x:v>数据以公司公告或交易所披露为主；财务口径及币种按各公司原披露。‘状态’只表示研究优先级，不是买入/卖出评级。</x:v>
      </x:c>
      <x:c r="H3" s="153" t="str">
        <x:v>数据以公司公告或交易所披露为主；财务口径及币种按各公司原披露。‘状态’只表示研究优先级，不是买入/卖出评级。</x:v>
      </x:c>
      <x:c r="I3" s="153" t="str">
        <x:v>数据以公司公告或交易所披露为主；财务口径及币种按各公司原披露。‘状态’只表示研究优先级，不是买入/卖出评级。</x:v>
      </x:c>
      <x:c r="J3" s="153" t="str">
        <x:v>数据以公司公告或交易所披露为主；财务口径及币种按各公司原披露。‘状态’只表示研究优先级，不是买入/卖出评级。</x:v>
      </x:c>
      <x:c r="K3" s="154" t="str">
        <x:v>数据以公司公告或交易所披露为主；财务口径及币种按各公司原披露。‘状态’只表示研究优先级，不是买入/卖出评级。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</x:row>
    <x:row r="5" ht="36" customHeight="1">
      <x:c r="A5" s="35" t="str">
        <x:v>市场</x:v>
      </x:c>
      <x:c r="B5" s="36" t="str">
        <x:v>代码</x:v>
      </x:c>
      <x:c r="C5" s="36" t="str">
        <x:v>股票名称</x:v>
      </x:c>
      <x:c r="D5" s="36" t="str">
        <x:v>行业</x:v>
      </x:c>
      <x:c r="E5" s="36" t="str">
        <x:v>核心业务</x:v>
      </x:c>
      <x:c r="F5" s="36" t="str">
        <x:v>最新公开期</x:v>
      </x:c>
      <x:c r="G5" s="36" t="str">
        <x:v>最新财务摘要</x:v>
      </x:c>
      <x:c r="H5" s="36" t="str">
        <x:v>后续重点监控</x:v>
      </x:c>
      <x:c r="I5" s="36" t="str">
        <x:v>主要风险</x:v>
      </x:c>
      <x:c r="J5" s="36" t="str">
        <x:v>研究状态</x:v>
      </x:c>
      <x:c r="K5" s="37" t="str">
        <x:v>来源编号</x:v>
      </x:c>
    </x:row>
    <x:row r="6" ht="74" customHeight="1">
      <x:c r="A6" s="75" t="str">
        <x:v>A股</x:v>
      </x:c>
      <x:c r="B6" s="76" t="str">
        <x:v>600036.SH</x:v>
      </x:c>
      <x:c r="C6" s="76" t="str">
        <x:v>招商银行</x:v>
      </x:c>
      <x:c r="D6" s="76" t="str">
        <x:v>银行</x:v>
      </x:c>
      <x:c r="E6" s="76" t="str">
        <x:v>零售银行、财富管理、公司金融与金融市场业务</x:v>
      </x:c>
      <x:c r="F6" s="76" t="str">
        <x:v>2026Q1</x:v>
      </x:c>
      <x:c r="G6" s="76" t="str">
        <x:v>营收869.40亿元，同比+3.81%；归母净利378.52亿元，同比+1.52%；年化ROE 13.48%；净息差1.83%，低于上年同期1.91%。</x:v>
      </x:c>
      <x:c r="H6" s="76" t="str">
        <x:v>净息差、财富管理手续费、新生成不良、拨备覆盖、零售与房地产信用质量</x:v>
      </x:c>
      <x:c r="I6" s="76" t="str">
        <x:v>利率下行压缩息差；零售信用与房地产资产质量波动</x:v>
      </x:c>
      <x:c r="J6" s="161" t="str">
        <x:v>跟踪</x:v>
      </x:c>
      <x:c r="K6" s="77" t="str">
        <x:v>A01</x:v>
      </x:c>
    </x:row>
    <x:row r="7" ht="74" customHeight="1">
      <x:c r="A7" s="78" t="str">
        <x:v>A股</x:v>
      </x:c>
      <x:c r="B7" s="79" t="str">
        <x:v>600584.SH</x:v>
      </x:c>
      <x:c r="C7" s="79" t="str">
        <x:v>长电科技</x:v>
      </x:c>
      <x:c r="D7" s="79" t="str">
        <x:v>半导体封测</x:v>
      </x:c>
      <x:c r="E7" s="79" t="str">
        <x:v>集成电路系统集成、封装测试，覆盖先进封装与传统封测</x:v>
      </x:c>
      <x:c r="F7" s="79" t="str">
        <x:v>2026Q1</x:v>
      </x:c>
      <x:c r="G7" s="79" t="str">
        <x:v>营收91.71亿元，同比-1.76%；归母净利2.90亿元，同比+42.74%；利润改善主要来自产品结构优化与成熟工厂利用率。</x:v>
      </x:c>
      <x:c r="H7" s="79" t="str">
        <x:v>先进封装/HPC收入、产能利用率、毛利率、资本开支与自由现金流、客户集中度</x:v>
      </x:c>
      <x:c r="I7" s="79" t="str">
        <x:v>半导体周期；高资本开支；客户集中与地缘限制</x:v>
      </x:c>
      <x:c r="J7" s="162" t="str">
        <x:v>跟踪</x:v>
      </x:c>
      <x:c r="K7" s="80" t="str">
        <x:v>A02</x:v>
      </x:c>
    </x:row>
    <x:row r="8" ht="74" customHeight="1">
      <x:c r="A8" s="78" t="str">
        <x:v>A股</x:v>
      </x:c>
      <x:c r="B8" s="79" t="str">
        <x:v>601012.SH</x:v>
      </x:c>
      <x:c r="C8" s="79" t="str">
        <x:v>隆基绿能</x:v>
      </x:c>
      <x:c r="D8" s="79" t="str">
        <x:v>光伏设备</x:v>
      </x:c>
      <x:c r="E8" s="79" t="str">
        <x:v>硅片、电池、组件与光伏解决方案，推进BC技术与储能业务</x:v>
      </x:c>
      <x:c r="F8" s="79" t="str">
        <x:v>2026Q1</x:v>
      </x:c>
      <x:c r="G8" s="79" t="str">
        <x:v>营收111.92亿元，同比-18.03%；归母净亏损19.20亿元；经营现金流净额-24.49亿元。</x:v>
      </x:c>
      <x:c r="H8" s="79" t="str">
        <x:v>硅片/组件价格、BC出货与良率、毛利率、现金与减值、储能订单兑现</x:v>
      </x:c>
      <x:c r="I8" s="79" t="str">
        <x:v>行业过剩与价格战；存货/资产减值；贸易壁垒</x:v>
      </x:c>
      <x:c r="J8" s="164" t="str">
        <x:v>重点风险</x:v>
      </x:c>
      <x:c r="K8" s="80" t="str">
        <x:v>A03/A04</x:v>
      </x:c>
    </x:row>
    <x:row r="9" ht="74" customHeight="1">
      <x:c r="A9" s="78" t="str">
        <x:v>A股</x:v>
      </x:c>
      <x:c r="B9" s="79" t="str">
        <x:v>601899.SH</x:v>
      </x:c>
      <x:c r="C9" s="79" t="str">
        <x:v>紫金矿业</x:v>
      </x:c>
      <x:c r="D9" s="79" t="str">
        <x:v>有色金属矿业</x:v>
      </x:c>
      <x:c r="E9" s="79" t="str">
        <x:v>铜、金等矿产资源勘探、开发、冶炼与全球项目运营</x:v>
      </x:c>
      <x:c r="F9" s="79" t="str">
        <x:v>2026Q1及H1预告</x:v>
      </x:c>
      <x:c r="G9" s="79" t="str">
        <x:v>Q1营收984.98亿元，同比+24.79%；归母净利200.79亿元，同比+97.50%；经营现金流278.32亿元，同比+122.15%。H1预告归母净利约391亿元，同比约+68%。</x:v>
      </x:c>
      <x:c r="H9" s="79" t="str">
        <x:v>铜金价格与产销量、单位成本、重点项目爬坡、资本开支、国家与ESG事件</x:v>
      </x:c>
      <x:c r="I9" s="79" t="str">
        <x:v>商品价格反转；项目执行；海外政治与安全风险</x:v>
      </x:c>
      <x:c r="J9" s="162" t="str">
        <x:v>跟踪</x:v>
      </x:c>
      <x:c r="K9" s="80" t="str">
        <x:v>A05/A06</x:v>
      </x:c>
    </x:row>
    <x:row r="10" ht="74" customHeight="1">
      <x:c r="A10" s="78" t="str">
        <x:v>A股</x:v>
      </x:c>
      <x:c r="B10" s="79" t="str">
        <x:v>601985.SH</x:v>
      </x:c>
      <x:c r="C10" s="79" t="str">
        <x:v>中国核电</x:v>
      </x:c>
      <x:c r="D10" s="79" t="str">
        <x:v>电力</x:v>
      </x:c>
      <x:c r="E10" s="79" t="str">
        <x:v>核电项目投资运营，并布局风电、光伏等新能源</x:v>
      </x:c>
      <x:c r="F10" s="79" t="str">
        <x:v>2026Q1</x:v>
      </x:c>
      <x:c r="G10" s="79" t="str">
        <x:v>营收189.25亿元，同比-6.65%；归母净利20.64亿元，同比-34.19%；受机组大修、发电量/电价与税收返还等因素影响。</x:v>
      </x:c>
      <x:c r="H10" s="79" t="str">
        <x:v>机组利用小时与大修计划、市场化电价、新机组投产、新能源盈利、财务费用</x:v>
      </x:c>
      <x:c r="I10" s="79" t="str">
        <x:v>非计划停运；电价/政策变化；高资本开支与利率</x:v>
      </x:c>
      <x:c r="J10" s="164" t="str">
        <x:v>重点风险</x:v>
      </x:c>
      <x:c r="K10" s="80" t="str">
        <x:v>A07</x:v>
      </x:c>
    </x:row>
    <x:row r="11" ht="74" customHeight="1">
      <x:c r="A11" s="78" t="str">
        <x:v>A股</x:v>
      </x:c>
      <x:c r="B11" s="79" t="str">
        <x:v>002241.SZ</x:v>
      </x:c>
      <x:c r="C11" s="79" t="str">
        <x:v>歌尔股份</x:v>
      </x:c>
      <x:c r="D11" s="79" t="str">
        <x:v>消费电子</x:v>
      </x:c>
      <x:c r="E11" s="79" t="str">
        <x:v>声学、光学、微电子、精密结构件及XR/智能硬件整机制造</x:v>
      </x:c>
      <x:c r="F11" s="79" t="str">
        <x:v>2026Q1</x:v>
      </x:c>
      <x:c r="G11" s="79" t="str">
        <x:v>营收186.59亿元，同比+14.44%；归母净利5.03亿元，同比+7.28%；经营现金流-5.85亿元，上年同期为15.36亿元。</x:v>
      </x:c>
      <x:c r="H11" s="79" t="str">
        <x:v>XR/VR需求、大客户份额、毛利率、经营现金流、汇率与有息负债</x:v>
      </x:c>
      <x:c r="I11" s="79" t="str">
        <x:v>客户集中；消费电子周期；汇率与资本开支</x:v>
      </x:c>
      <x:c r="J11" s="162" t="str">
        <x:v>跟踪</x:v>
      </x:c>
      <x:c r="K11" s="80" t="str">
        <x:v>A08</x:v>
      </x:c>
    </x:row>
    <x:row r="12" ht="74" customHeight="1">
      <x:c r="A12" s="78" t="str">
        <x:v>港股</x:v>
      </x:c>
      <x:c r="B12" s="79" t="str">
        <x:v>01810.HK</x:v>
      </x:c>
      <x:c r="C12" s="79" t="str">
        <x:v>小米集团-W</x:v>
      </x:c>
      <x:c r="D12" s="79" t="str">
        <x:v>消费电子/汽车</x:v>
      </x:c>
      <x:c r="E12" s="79" t="str">
        <x:v>智能手机、IoT与生活消费品、互联网服务及智能电动汽车</x:v>
      </x:c>
      <x:c r="F12" s="79" t="str">
        <x:v>2026Q1</x:v>
      </x:c>
      <x:c r="G12" s="79" t="str">
        <x:v>营收991.42亿元，同比-10.9%；经调整净利60.72亿元，同比-43.1%；手机收入与出货量同比下降。</x:v>
      </x:c>
      <x:c r="H12" s="79" t="str">
        <x:v>手机出货与内存成本、汽车交付/毛利、IoT与互联网、研发和资本开支</x:v>
      </x:c>
      <x:c r="I12" s="79" t="str">
        <x:v>内存成本；汽车价格竞争与投入；消费需求波动</x:v>
      </x:c>
      <x:c r="J12" s="164" t="str">
        <x:v>重点风险</x:v>
      </x:c>
      <x:c r="K12" s="80" t="str">
        <x:v>H01</x:v>
      </x:c>
    </x:row>
    <x:row r="13" ht="74" customHeight="1">
      <x:c r="A13" s="78" t="str">
        <x:v>港股</x:v>
      </x:c>
      <x:c r="B13" s="79" t="str">
        <x:v>00981.HK</x:v>
      </x:c>
      <x:c r="C13" s="79" t="str">
        <x:v>中芯国际</x:v>
      </x:c>
      <x:c r="D13" s="79" t="str">
        <x:v>晶圆代工</x:v>
      </x:c>
      <x:c r="E13" s="79" t="str">
        <x:v>提供不同技术节点的集成电路晶圆代工与配套服务</x:v>
      </x:c>
      <x:c r="F13" s="79" t="str">
        <x:v>2026Q1</x:v>
      </x:c>
      <x:c r="G13" s="79" t="str">
        <x:v>收入25.06亿美元，同比+11.5%；毛利率20.1%；归母利润约1.97亿美元。公司指引Q2收入环比+14%至+16%、毛利率20%至22%。</x:v>
      </x:c>
      <x:c r="H13" s="79" t="str">
        <x:v>产能利用率/ASP、毛利率与折旧、资本开支、先进节点与出口限制</x:v>
      </x:c>
      <x:c r="I13" s="79" t="str">
        <x:v>设备与出口管制；折旧压力；良率和资本开支</x:v>
      </x:c>
      <x:c r="J13" s="162" t="str">
        <x:v>跟踪</x:v>
      </x:c>
      <x:c r="K13" s="80" t="str">
        <x:v>H02</x:v>
      </x:c>
    </x:row>
    <x:row r="14" ht="74" customHeight="1">
      <x:c r="A14" s="78" t="str">
        <x:v>港股</x:v>
      </x:c>
      <x:c r="B14" s="79" t="str">
        <x:v>03690.HK</x:v>
      </x:c>
      <x:c r="C14" s="79" t="str">
        <x:v>美团-W</x:v>
      </x:c>
      <x:c r="D14" s="79" t="str">
        <x:v>本地生活</x:v>
      </x:c>
      <x:c r="E14" s="79" t="str">
        <x:v>外卖、到店酒旅、即时零售及相关本地商业服务</x:v>
      </x:c>
      <x:c r="F14" s="79" t="str">
        <x:v>2026Q1</x:v>
      </x:c>
      <x:c r="G14" s="79" t="str">
        <x:v>营收910.39亿元，同比+5.6%；经营亏损64.70亿元；经调整净亏损49.68亿元；经营现金流-70.14亿元。</x:v>
      </x:c>
      <x:c r="H14" s="79" t="str">
        <x:v>补贴竞争与单均经济、订单增长、核心本地商业利润、经营现金流</x:v>
      </x:c>
      <x:c r="I14" s="79" t="str">
        <x:v>价格/补贴战；监管；资本密集度上升</x:v>
      </x:c>
      <x:c r="J14" s="164" t="str">
        <x:v>重点风险</x:v>
      </x:c>
      <x:c r="K14" s="80" t="str">
        <x:v>H03</x:v>
      </x:c>
    </x:row>
    <x:row r="15" ht="74" customHeight="1">
      <x:c r="A15" s="78" t="str">
        <x:v>港股</x:v>
      </x:c>
      <x:c r="B15" s="79" t="str">
        <x:v>00700.HK</x:v>
      </x:c>
      <x:c r="C15" s="79" t="str">
        <x:v>腾讯控股</x:v>
      </x:c>
      <x:c r="D15" s="79" t="str">
        <x:v>互联网平台</x:v>
      </x:c>
      <x:c r="E15" s="79" t="str">
        <x:v>游戏、社交网络、广告、金融科技与企业服务</x:v>
      </x:c>
      <x:c r="F15" s="79" t="str">
        <x:v>2026Q1</x:v>
      </x:c>
      <x:c r="G15" s="79" t="str">
        <x:v>营收1,965亿元，同比+9%；毛利1,113亿元，同比+11%；非国际准则归母净利679亿元，同比+11%；自由现金流567亿元，同比+20%。</x:v>
      </x:c>
      <x:c r="H15" s="79" t="str">
        <x:v>游戏流水、广告、金融科技/云、AI资本开支与变现、回购</x:v>
      </x:c>
      <x:c r="I15" s="79" t="str">
        <x:v>平台与游戏监管；AI投入回报；游戏产品周期</x:v>
      </x:c>
      <x:c r="J15" s="162" t="str">
        <x:v>跟踪</x:v>
      </x:c>
      <x:c r="K15" s="80" t="str">
        <x:v>H04</x:v>
      </x:c>
    </x:row>
    <x:row r="16" ht="74" customHeight="1">
      <x:c r="A16" s="78" t="str">
        <x:v>美股</x:v>
      </x:c>
      <x:c r="B16" s="79" t="str">
        <x:v>TSM</x:v>
      </x:c>
      <x:c r="C16" s="79" t="str">
        <x:v>台积电</x:v>
      </x:c>
      <x:c r="D16" s="79" t="str">
        <x:v>晶圆代工</x:v>
      </x:c>
      <x:c r="E16" s="79" t="str">
        <x:v>全球纯晶圆代工，覆盖先进制程、成熟制程与先进封装</x:v>
      </x:c>
      <x:c r="F16" s="79" t="str">
        <x:v>2026Q2</x:v>
      </x:c>
      <x:c r="G16" s="79" t="str">
        <x:v>收入402.0亿美元；毛利率67.7%；营业利润率60.3%。Q3收入指引446亿至458亿美元、毛利率65%至67%。</x:v>
      </x:c>
      <x:c r="H16" s="79" t="str">
        <x:v>3nm/2nm结构、CoWoS产能、AI需求、资本开支、汇率与海外厂成本</x:v>
      </x:c>
      <x:c r="I16" s="79" t="str">
        <x:v>台湾地缘风险；半导体周期；海外扩产摊薄</x:v>
      </x:c>
      <x:c r="J16" s="162" t="str">
        <x:v>跟踪</x:v>
      </x:c>
      <x:c r="K16" s="80" t="str">
        <x:v>U01</x:v>
      </x:c>
    </x:row>
    <x:row r="17" ht="74" customHeight="1">
      <x:c r="A17" s="78" t="str">
        <x:v>美股</x:v>
      </x:c>
      <x:c r="B17" s="79" t="str">
        <x:v>NIO</x:v>
      </x:c>
      <x:c r="C17" s="79" t="str">
        <x:v>蔚来</x:v>
      </x:c>
      <x:c r="D17" s="79" t="str">
        <x:v>智能电动车</x:v>
      </x:c>
      <x:c r="E17" s="79" t="str">
        <x:v>高端智能电动车、多品牌矩阵、换电与充电服务</x:v>
      </x:c>
      <x:c r="F17" s="79" t="str">
        <x:v>2026Q1及2026年7月交付</x:v>
      </x:c>
      <x:c r="G17" s="79" t="str">
        <x:v>Q1收入255.33亿元；7月交付35,934辆，同比+71.0%、环比-11.5%；前7个月累计227,057辆，同比+68.0%。</x:v>
      </x:c>
      <x:c r="H17" s="79" t="str">
        <x:v>交付量、整车毛利率、现金消耗、多品牌结构、换电网络投入；销量增长能否转化为毛利与现金流</x:v>
      </x:c>
      <x:c r="I17" s="79" t="str">
        <x:v>持续亏损与融资摊薄；价格竞争；重资产服务网络</x:v>
      </x:c>
      <x:c r="J17" s="164" t="str">
        <x:v>重点风险</x:v>
      </x:c>
      <x:c r="K17" s="80" t="str">
        <x:v>U02/U08</x:v>
      </x:c>
    </x:row>
    <x:row r="18" ht="74" customHeight="1">
      <x:c r="A18" s="78" t="str">
        <x:v>美股</x:v>
      </x:c>
      <x:c r="B18" s="79" t="str">
        <x:v>PDD</x:v>
      </x:c>
      <x:c r="C18" s="79" t="str">
        <x:v>拼多多</x:v>
      </x:c>
      <x:c r="D18" s="79" t="str">
        <x:v>电商平台</x:v>
      </x:c>
      <x:c r="E18" s="79" t="str">
        <x:v>国内电商平台与跨境电商业务</x:v>
      </x:c>
      <x:c r="F18" s="79" t="str">
        <x:v>2026Q1</x:v>
      </x:c>
      <x:c r="G18" s="79" t="str">
        <x:v>收入1,062亿元，同比+11%；营业利润196亿元，同比+22%；净利润125亿元，同比-15%；非GAAP净利141亿元，同比-17%。</x:v>
      </x:c>
      <x:c r="H18" s="79" t="str">
        <x:v>营销/交易服务、Temu贸易政策、供应链投入与利润率</x:v>
      </x:c>
      <x:c r="I18" s="79" t="str">
        <x:v>关税与海外监管；投入压低利润；VIE与披露风险</x:v>
      </x:c>
      <x:c r="J18" s="164" t="str">
        <x:v>重点风险</x:v>
      </x:c>
      <x:c r="K18" s="80" t="str">
        <x:v>U03</x:v>
      </x:c>
    </x:row>
    <x:row r="19" ht="74" customHeight="1">
      <x:c r="A19" s="78" t="str">
        <x:v>美股</x:v>
      </x:c>
      <x:c r="B19" s="79" t="str">
        <x:v>FUTU</x:v>
      </x:c>
      <x:c r="C19" s="79" t="str">
        <x:v>富途控股</x:v>
      </x:c>
      <x:c r="D19" s="79" t="str">
        <x:v>互联网券商</x:v>
      </x:c>
      <x:c r="E19" s="79" t="str">
        <x:v>数字化证券经纪、财富管理、融资融券与企业服务</x:v>
      </x:c>
      <x:c r="F19" s="79" t="str">
        <x:v>2026Q1</x:v>
      </x:c>
      <x:c r="G19" s="79" t="str">
        <x:v>收入58.56亿港元，同比+24.7%；经营利润35.30亿港元，同比+31.5%。拟处罚约18.5亿元人民币已全额反映，导致账面净利降至8.31亿港元；处罚影响按一次性项目处理。</x:v>
      </x:c>
      <x:c r="H19" s="79" t="str">
        <x:v>有资产客户、客户资产、交易额和正常化利润；最终处罚是否扩大，以及牌照、获客或客户资产是否出现可验证损害</x:v>
      </x:c>
      <x:c r="I19" s="79" t="str">
        <x:v>已计提的一次性政策冲击；结构性尾部风险仅在牌照/客户资产受损时成立；成交与融资信用风险</x:v>
      </x:c>
      <x:c r="J19" s="164" t="str">
        <x:v>跟踪</x:v>
      </x:c>
      <x:c r="K19" s="80" t="str">
        <x:v>U04</x:v>
      </x:c>
    </x:row>
    <x:row r="20" ht="74" customHeight="1">
      <x:c r="A20" s="78" t="str">
        <x:v>美股</x:v>
      </x:c>
      <x:c r="B20" s="79" t="str">
        <x:v>BIDU</x:v>
      </x:c>
      <x:c r="C20" s="79" t="str">
        <x:v>百度</x:v>
      </x:c>
      <x:c r="D20" s="79" t="str">
        <x:v>互联网/人工智能</x:v>
      </x:c>
      <x:c r="E20" s="79" t="str">
        <x:v>搜索广告、AI云、智能驾驶与内容生态</x:v>
      </x:c>
      <x:c r="F20" s="79" t="str">
        <x:v>2026Q1</x:v>
      </x:c>
      <x:c r="G20" s="79" t="str">
        <x:v>收入321亿元；归母净利34亿元；核心AI业务收入136亿元，同比+49%，其中AI云88亿元，同比+79%；在线营销126亿元，同比-22%。</x:v>
      </x:c>
      <x:c r="H20" s="79" t="str">
        <x:v>AI云增速与利润率、广告下滑、Apollo运营效率、资本开支与现金</x:v>
      </x:c>
      <x:c r="I20" s="79" t="str">
        <x:v>传统广告下滑；AI投入与变现错配；内容业务拖累</x:v>
      </x:c>
      <x:c r="J20" s="162" t="str">
        <x:v>跟踪</x:v>
      </x:c>
      <x:c r="K20" s="80" t="str">
        <x:v>U05</x:v>
      </x:c>
    </x:row>
    <x:row r="21" ht="74" customHeight="1">
      <x:c r="A21" s="78" t="str">
        <x:v>美股</x:v>
      </x:c>
      <x:c r="B21" s="79" t="str">
        <x:v>BABA</x:v>
      </x:c>
      <x:c r="C21" s="79" t="str">
        <x:v>阿里巴巴</x:v>
      </x:c>
      <x:c r="D21" s="79" t="str">
        <x:v>电商/云计算</x:v>
      </x:c>
      <x:c r="E21" s="79" t="str">
        <x:v>中国电商、云智能、即时零售及国际数字商业</x:v>
      </x:c>
      <x:c r="F21" s="79" t="str">
        <x:v>2026年3月季度</x:v>
      </x:c>
      <x:c r="G21" s="79" t="str">
        <x:v>收入2,433.8亿元，同比+3%（同口径+11%）；调整后EBITA 51.02亿元，同比-84%；自由现金流流出173亿元；云收入416.26亿元，同比+38%。</x:v>
      </x:c>
      <x:c r="H21" s="79" t="str">
        <x:v>云与AI收入、客户管理收入、即时零售亏损、自由现金流与资本开支</x:v>
      </x:c>
      <x:c r="I21" s="79" t="str">
        <x:v>电商价格战；AI与即时零售投入；监管与国际业务</x:v>
      </x:c>
      <x:c r="J21" s="164" t="str">
        <x:v>重点风险</x:v>
      </x:c>
      <x:c r="K21" s="80" t="str">
        <x:v>U06</x:v>
      </x:c>
    </x:row>
    <x:row r="22" ht="74" customHeight="1">
      <x:c r="A22" s="78" t="str">
        <x:v>港股</x:v>
      </x:c>
      <x:c r="B22" s="79" t="str">
        <x:v>02513.HK</x:v>
      </x:c>
      <x:c r="C22" s="79" t="str">
        <x:v>智谱</x:v>
      </x:c>
      <x:c r="D22" s="79" t="str">
        <x:v>人工智能大模型</x:v>
      </x:c>
      <x:c r="E22" s="79" t="str">
        <x:v>GLM基础模型、MaaS/API平台、企业级智能体与私有化部署</x:v>
      </x:c>
      <x:c r="F22" s="79" t="str">
        <x:v>2025年度</x:v>
      </x:c>
      <x:c r="G22" s="79" t="str">
        <x:v>收入7.24亿元，同比+131.9%；毛利2.97亿元，毛利率41.0%；研发开支31.80亿元；净亏损47.18亿元，经调整净亏损31.82亿元。</x:v>
      </x:c>
      <x:c r="H22" s="79" t="str">
        <x:v>付费Token与API调用、云端收入、模型能力、推理成本与毛利率、现金消耗及股份摊薄</x:v>
      </x:c>
      <x:c r="I22" s="79" t="str">
        <x:v>持续巨额亏损；算力成本；模型竞争迭代；新股配售摊薄与监管</x:v>
      </x:c>
      <x:c r="J22" s="164" t="str">
        <x:v>重点风险</x:v>
      </x:c>
      <x:c r="K22" s="80" t="str">
        <x:v>H05/H06</x:v>
      </x:c>
    </x:row>
    <x:row r="23" ht="74" customHeight="1">
      <x:c r="A23" s="81" t="str">
        <x:v>美股</x:v>
      </x:c>
      <x:c r="B23" s="82" t="str">
        <x:v>SKHY</x:v>
      </x:c>
      <x:c r="C23" s="82" t="str">
        <x:v>SK海力士ADR</x:v>
      </x:c>
      <x:c r="D23" s="82" t="str">
        <x:v>存储半导体</x:v>
      </x:c>
      <x:c r="E23" s="82" t="str">
        <x:v>HBM、DRAM与NAND存储芯片及AI服务器内存解决方案</x:v>
      </x:c>
      <x:c r="F23" s="82" t="str">
        <x:v>2026Q1</x:v>
      </x:c>
      <x:c r="G23" s="82" t="str">
        <x:v>收入52.58万亿韩元；经营利润37.61万亿韩元，经营利润率72%；净利润40.35万亿韩元，受AI内存需求与高附加值产品推动。</x:v>
      </x:c>
      <x:c r="H23" s="82" t="str">
        <x:v>HBM份额与定价、先进制程良率、产能与资本开支、客户集中、DRAM/NAND价格及ADR溢价</x:v>
      </x:c>
      <x:c r="I23" s="82" t="str">
        <x:v>存储周期反转；客户集中；高资本开支；韩国正股与ADR价差/流动性</x:v>
      </x:c>
      <x:c r="J23" s="162" t="str">
        <x:v>跟踪</x:v>
      </x:c>
      <x:c r="K23" s="83" t="str">
        <x:v>U07</x:v>
      </x:c>
    </x:row>
  </x:sheetData>
  <x:mergeCells>
    <x:mergeCell ref="A1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16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18" hidden="0" customWidth="1"/>
  </x:cols>
  <x:sheetData>
    <x:row r="1">
      <x:c r="A1" s="3" t="str">
        <x:v>待你后续补充（不涉及持仓隐私）</x:v>
      </x:c>
      <x:c r="B1" s="3" t="str">
        <x:v>待你后续补充（不涉及持仓隐私）</x:v>
      </x:c>
      <x:c r="C1" s="3" t="str">
        <x:v>待你后续补充（不涉及持仓隐私）</x:v>
      </x:c>
      <x:c r="D1" s="3" t="str">
        <x:v>待你后续补充（不涉及持仓隐私）</x:v>
      </x:c>
      <x:c r="E1" s="3" t="str">
        <x:v>待你后续补充（不涉及持仓隐私）</x:v>
      </x:c>
      <x:c r="F1" s="3" t="str">
        <x:v>待你后续补充（不涉及持仓隐私）</x:v>
      </x:c>
      <x:c r="G1" s="3" t="str">
        <x:v>待你后续补充（不涉及持仓隐私）</x:v>
      </x:c>
      <x:c r="H1" s="3" t="str">
        <x:v>待你后续补充（不涉及持仓隐私）</x:v>
      </x:c>
    </x:row>
    <x:row r="2">
      <x:c r="A2" s="3" t="str">
        <x:v>待你后续补充（不涉及持仓隐私）</x:v>
      </x:c>
      <x:c r="B2" s="3" t="str">
        <x:v>待你后续补充（不涉及持仓隐私）</x:v>
      </x:c>
      <x:c r="C2" s="3" t="str">
        <x:v>待你后续补充（不涉及持仓隐私）</x:v>
      </x:c>
      <x:c r="D2" s="3" t="str">
        <x:v>待你后续补充（不涉及持仓隐私）</x:v>
      </x:c>
      <x:c r="E2" s="3" t="str">
        <x:v>待你后续补充（不涉及持仓隐私）</x:v>
      </x:c>
      <x:c r="F2" s="3" t="str">
        <x:v>待你后续补充（不涉及持仓隐私）</x:v>
      </x:c>
      <x:c r="G2" s="3" t="str">
        <x:v>待你后续补充（不涉及持仓隐私）</x:v>
      </x:c>
      <x:c r="H2" s="3" t="str">
        <x:v>待你后续补充（不涉及持仓隐私）</x:v>
      </x:c>
    </x:row>
    <x:row r="3">
      <x:c r="A3" s="152" t="str">
        <x:v>这些信息决定建议是否贴合你的交易逻辑。可以分批补充；空白不妨碍先做公开信息监控。</x:v>
      </x:c>
      <x:c r="B3" s="153" t="str">
        <x:v>这些信息决定建议是否贴合你的交易逻辑。可以分批补充；空白不妨碍先做公开信息监控。</x:v>
      </x:c>
      <x:c r="C3" s="153" t="str">
        <x:v>这些信息决定建议是否贴合你的交易逻辑。可以分批补充；空白不妨碍先做公开信息监控。</x:v>
      </x:c>
      <x:c r="D3" s="153" t="str">
        <x:v>这些信息决定建议是否贴合你的交易逻辑。可以分批补充；空白不妨碍先做公开信息监控。</x:v>
      </x:c>
      <x:c r="E3" s="153" t="str">
        <x:v>这些信息决定建议是否贴合你的交易逻辑。可以分批补充；空白不妨碍先做公开信息监控。</x:v>
      </x:c>
      <x:c r="F3" s="153" t="str">
        <x:v>这些信息决定建议是否贴合你的交易逻辑。可以分批补充；空白不妨碍先做公开信息监控。</x:v>
      </x:c>
      <x:c r="G3" s="153" t="str">
        <x:v>这些信息决定建议是否贴合你的交易逻辑。可以分批补充；空白不妨碍先做公开信息监控。</x:v>
      </x:c>
      <x:c r="H3" s="154" t="str">
        <x:v>这些信息决定建议是否贴合你的交易逻辑。可以分批补充；空白不妨碍先做公开信息监控。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</x:row>
    <x:row r="5">
      <x:c r="A5" s="35" t="str">
        <x:v>市场</x:v>
      </x:c>
      <x:c r="B5" s="36" t="str">
        <x:v>代码</x:v>
      </x:c>
      <x:c r="C5" s="36" t="str">
        <x:v>股票名称</x:v>
      </x:c>
      <x:c r="D5" s="36" t="str">
        <x:v>你的选择理由</x:v>
      </x:c>
      <x:c r="E5" s="36" t="str">
        <x:v>预计持有周期</x:v>
      </x:c>
      <x:c r="F5" s="36" t="str">
        <x:v>特别关注的指标/事件</x:v>
      </x:c>
      <x:c r="G5" s="36" t="str">
        <x:v>你认为不再持有的条件</x:v>
      </x:c>
      <x:c r="H5" s="37" t="str">
        <x:v>状态</x:v>
      </x:c>
    </x:row>
    <x:row r="6" ht="55" customHeight="1">
      <x:c r="A6" s="75" t="str">
        <x:v>A股</x:v>
      </x:c>
      <x:c r="B6" s="76" t="str">
        <x:v>600036.SH</x:v>
      </x:c>
      <x:c r="C6" s="76" t="str">
        <x:v>招商银行</x:v>
      </x:c>
      <x:c r="D6" s="165"/>
      <x:c r="E6" s="165"/>
      <x:c r="F6" s="165"/>
      <x:c r="G6" s="165"/>
      <x:c r="H6" s="171" t="str">
        <x:v>待补充（可选）</x:v>
      </x:c>
    </x:row>
    <x:row r="7" ht="55" customHeight="1">
      <x:c r="A7" s="78" t="str">
        <x:v>A股</x:v>
      </x:c>
      <x:c r="B7" s="79" t="str">
        <x:v>600584.SH</x:v>
      </x:c>
      <x:c r="C7" s="79" t="str">
        <x:v>长电科技</x:v>
      </x:c>
      <x:c r="D7" s="166"/>
      <x:c r="E7" s="166"/>
      <x:c r="F7" s="166"/>
      <x:c r="G7" s="166"/>
      <x:c r="H7" s="172" t="str">
        <x:v>待补充（可选）</x:v>
      </x:c>
    </x:row>
    <x:row r="8" ht="55" customHeight="1">
      <x:c r="A8" s="78" t="str">
        <x:v>A股</x:v>
      </x:c>
      <x:c r="B8" s="79" t="str">
        <x:v>601012.SH</x:v>
      </x:c>
      <x:c r="C8" s="79" t="str">
        <x:v>隆基绿能</x:v>
      </x:c>
      <x:c r="D8" s="166"/>
      <x:c r="E8" s="166"/>
      <x:c r="F8" s="166"/>
      <x:c r="G8" s="166"/>
      <x:c r="H8" s="172" t="str">
        <x:v>待补充（可选）</x:v>
      </x:c>
    </x:row>
    <x:row r="9" ht="55" customHeight="1">
      <x:c r="A9" s="78" t="str">
        <x:v>A股</x:v>
      </x:c>
      <x:c r="B9" s="79" t="str">
        <x:v>601899.SH</x:v>
      </x:c>
      <x:c r="C9" s="79" t="str">
        <x:v>紫金矿业</x:v>
      </x:c>
      <x:c r="D9" s="166"/>
      <x:c r="E9" s="166"/>
      <x:c r="F9" s="166"/>
      <x:c r="G9" s="166"/>
      <x:c r="H9" s="172" t="str">
        <x:v>待补充（可选）</x:v>
      </x:c>
    </x:row>
    <x:row r="10" ht="55" customHeight="1">
      <x:c r="A10" s="78" t="str">
        <x:v>A股</x:v>
      </x:c>
      <x:c r="B10" s="79" t="str">
        <x:v>601985.SH</x:v>
      </x:c>
      <x:c r="C10" s="79" t="str">
        <x:v>中国核电</x:v>
      </x:c>
      <x:c r="D10" s="166"/>
      <x:c r="E10" s="166"/>
      <x:c r="F10" s="166"/>
      <x:c r="G10" s="166"/>
      <x:c r="H10" s="172" t="str">
        <x:v>待补充（可选）</x:v>
      </x:c>
    </x:row>
    <x:row r="11" ht="55" customHeight="1">
      <x:c r="A11" s="78" t="str">
        <x:v>A股</x:v>
      </x:c>
      <x:c r="B11" s="79" t="str">
        <x:v>002241.SZ</x:v>
      </x:c>
      <x:c r="C11" s="79" t="str">
        <x:v>歌尔股份</x:v>
      </x:c>
      <x:c r="D11" s="166"/>
      <x:c r="E11" s="166"/>
      <x:c r="F11" s="166"/>
      <x:c r="G11" s="166"/>
      <x:c r="H11" s="172" t="str">
        <x:v>待补充（可选）</x:v>
      </x:c>
    </x:row>
    <x:row r="12" ht="55" customHeight="1">
      <x:c r="A12" s="78" t="str">
        <x:v>港股</x:v>
      </x:c>
      <x:c r="B12" s="79" t="str">
        <x:v>01810.HK</x:v>
      </x:c>
      <x:c r="C12" s="79" t="str">
        <x:v>小米集团-W</x:v>
      </x:c>
      <x:c r="D12" s="166"/>
      <x:c r="E12" s="166"/>
      <x:c r="F12" s="166"/>
      <x:c r="G12" s="166"/>
      <x:c r="H12" s="172" t="str">
        <x:v>待补充（可选）</x:v>
      </x:c>
    </x:row>
    <x:row r="13" ht="55" customHeight="1">
      <x:c r="A13" s="78" t="str">
        <x:v>港股</x:v>
      </x:c>
      <x:c r="B13" s="79" t="str">
        <x:v>00981.HK</x:v>
      </x:c>
      <x:c r="C13" s="79" t="str">
        <x:v>中芯国际</x:v>
      </x:c>
      <x:c r="D13" s="166"/>
      <x:c r="E13" s="166"/>
      <x:c r="F13" s="166"/>
      <x:c r="G13" s="166"/>
      <x:c r="H13" s="172" t="str">
        <x:v>待补充（可选）</x:v>
      </x:c>
    </x:row>
    <x:row r="14" ht="55" customHeight="1">
      <x:c r="A14" s="78" t="str">
        <x:v>港股</x:v>
      </x:c>
      <x:c r="B14" s="79" t="str">
        <x:v>03690.HK</x:v>
      </x:c>
      <x:c r="C14" s="79" t="str">
        <x:v>美团-W</x:v>
      </x:c>
      <x:c r="D14" s="166"/>
      <x:c r="E14" s="166"/>
      <x:c r="F14" s="166"/>
      <x:c r="G14" s="166"/>
      <x:c r="H14" s="172" t="str">
        <x:v>待补充（可选）</x:v>
      </x:c>
    </x:row>
    <x:row r="15" ht="55" customHeight="1">
      <x:c r="A15" s="78" t="str">
        <x:v>港股</x:v>
      </x:c>
      <x:c r="B15" s="79" t="str">
        <x:v>00700.HK</x:v>
      </x:c>
      <x:c r="C15" s="79" t="str">
        <x:v>腾讯控股</x:v>
      </x:c>
      <x:c r="D15" s="166"/>
      <x:c r="E15" s="166"/>
      <x:c r="F15" s="166"/>
      <x:c r="G15" s="166"/>
      <x:c r="H15" s="172" t="str">
        <x:v>待补充（可选）</x:v>
      </x:c>
    </x:row>
    <x:row r="16" ht="55" customHeight="1">
      <x:c r="A16" s="78" t="str">
        <x:v>美股</x:v>
      </x:c>
      <x:c r="B16" s="79" t="str">
        <x:v>TSM</x:v>
      </x:c>
      <x:c r="C16" s="79" t="str">
        <x:v>台积电</x:v>
      </x:c>
      <x:c r="D16" s="166"/>
      <x:c r="E16" s="166"/>
      <x:c r="F16" s="166"/>
      <x:c r="G16" s="166"/>
      <x:c r="H16" s="172" t="str">
        <x:v>待补充（可选）</x:v>
      </x:c>
    </x:row>
    <x:row r="17" ht="55" customHeight="1">
      <x:c r="A17" s="78" t="str">
        <x:v>美股</x:v>
      </x:c>
      <x:c r="B17" s="79" t="str">
        <x:v>NIO</x:v>
      </x:c>
      <x:c r="C17" s="79" t="str">
        <x:v>蔚来</x:v>
      </x:c>
      <x:c r="D17" s="166"/>
      <x:c r="E17" s="166"/>
      <x:c r="F17" s="166"/>
      <x:c r="G17" s="166"/>
      <x:c r="H17" s="172" t="str">
        <x:v>待补充（可选）</x:v>
      </x:c>
    </x:row>
    <x:row r="18" ht="55" customHeight="1">
      <x:c r="A18" s="78" t="str">
        <x:v>美股</x:v>
      </x:c>
      <x:c r="B18" s="79" t="str">
        <x:v>PDD</x:v>
      </x:c>
      <x:c r="C18" s="79" t="str">
        <x:v>拼多多</x:v>
      </x:c>
      <x:c r="D18" s="166"/>
      <x:c r="E18" s="166"/>
      <x:c r="F18" s="166"/>
      <x:c r="G18" s="166"/>
      <x:c r="H18" s="172" t="str">
        <x:v>待补充（可选）</x:v>
      </x:c>
    </x:row>
    <x:row r="19" ht="55" customHeight="1">
      <x:c r="A19" s="78" t="str">
        <x:v>美股</x:v>
      </x:c>
      <x:c r="B19" s="79" t="str">
        <x:v>FUTU</x:v>
      </x:c>
      <x:c r="C19" s="79" t="str">
        <x:v>富途控股</x:v>
      </x:c>
      <x:c r="D19" s="166"/>
      <x:c r="E19" s="166"/>
      <x:c r="F19" s="166"/>
      <x:c r="G19" s="166"/>
      <x:c r="H19" s="172" t="str">
        <x:v>待补充（可选）</x:v>
      </x:c>
    </x:row>
    <x:row r="20" ht="55" customHeight="1">
      <x:c r="A20" s="78" t="str">
        <x:v>美股</x:v>
      </x:c>
      <x:c r="B20" s="79" t="str">
        <x:v>BIDU</x:v>
      </x:c>
      <x:c r="C20" s="79" t="str">
        <x:v>百度</x:v>
      </x:c>
      <x:c r="D20" s="166"/>
      <x:c r="E20" s="166"/>
      <x:c r="F20" s="166"/>
      <x:c r="G20" s="166"/>
      <x:c r="H20" s="172" t="str">
        <x:v>待补充（可选）</x:v>
      </x:c>
    </x:row>
    <x:row r="21" ht="55" customHeight="1">
      <x:c r="A21" s="78" t="str">
        <x:v>美股</x:v>
      </x:c>
      <x:c r="B21" s="79" t="str">
        <x:v>BABA</x:v>
      </x:c>
      <x:c r="C21" s="79" t="str">
        <x:v>阿里巴巴</x:v>
      </x:c>
      <x:c r="D21" s="166"/>
      <x:c r="E21" s="166"/>
      <x:c r="F21" s="166"/>
      <x:c r="G21" s="166"/>
      <x:c r="H21" s="172" t="str">
        <x:v>待补充（可选）</x:v>
      </x:c>
    </x:row>
    <x:row r="22" ht="55" customHeight="1">
      <x:c r="A22" s="78" t="str">
        <x:v>港股</x:v>
      </x:c>
      <x:c r="B22" s="79" t="str">
        <x:v>02513.HK</x:v>
      </x:c>
      <x:c r="C22" s="79" t="str">
        <x:v>智谱</x:v>
      </x:c>
      <x:c r="D22" s="166"/>
      <x:c r="E22" s="166"/>
      <x:c r="F22" s="166"/>
      <x:c r="G22" s="166"/>
      <x:c r="H22" s="172" t="str">
        <x:v>待补充（可选）</x:v>
      </x:c>
    </x:row>
    <x:row r="23" ht="55" customHeight="1">
      <x:c r="A23" s="81" t="str">
        <x:v>美股</x:v>
      </x:c>
      <x:c r="B23" s="82" t="str">
        <x:v>SKHY</x:v>
      </x:c>
      <x:c r="C23" s="82" t="str">
        <x:v>SK海力士ADR</x:v>
      </x:c>
      <x:c r="D23" s="166"/>
      <x:c r="E23" s="166"/>
      <x:c r="F23" s="166"/>
      <x:c r="G23" s="166"/>
      <x:c r="H23" s="172" t="str">
        <x:v>待补充（可选）</x:v>
      </x:c>
    </x:row>
  </x:sheetData>
  <x:mergeCells>
    <x:mergeCell ref="A1:H2"/>
    <x:mergeCell ref="A3:H3"/>
  </x:mergeCells>
  <x:dataValidations count="1">
    <x:dataValidation type="list" sqref="E6:E23">
      <x:formula1>"短线（≤1月）,波段（1-6月）,中长期（&gt;6月）,暂不确定"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38" hidden="0" customWidth="1"/>
    <x:col min="4" max="4" width="17" hidden="0" customWidth="1"/>
    <x:col min="5" max="5" width="74" hidden="0" customWidth="1"/>
    <x:col min="6" max="6" width="22" hidden="0" customWidth="1"/>
  </x:cols>
  <x:sheetData>
    <x:row r="1">
      <x:c r="A1" s="3" t="str">
        <x:v>官方与权威数据源</x:v>
      </x:c>
      <x:c r="B1" s="3" t="str">
        <x:v>官方与权威数据源</x:v>
      </x:c>
      <x:c r="C1" s="3" t="str">
        <x:v>官方与权威数据源</x:v>
      </x:c>
      <x:c r="D1" s="3" t="str">
        <x:v>官方与权威数据源</x:v>
      </x:c>
      <x:c r="E1" s="3" t="str">
        <x:v>官方与权威数据源</x:v>
      </x:c>
      <x:c r="F1" s="3" t="str">
        <x:v>官方与权威数据源</x:v>
      </x:c>
    </x:row>
    <x:row r="2">
      <x:c r="A2" s="3" t="str">
        <x:v>官方与权威数据源</x:v>
      </x:c>
      <x:c r="B2" s="3" t="str">
        <x:v>官方与权威数据源</x:v>
      </x:c>
      <x:c r="C2" s="3" t="str">
        <x:v>官方与权威数据源</x:v>
      </x:c>
      <x:c r="D2" s="3" t="str">
        <x:v>官方与权威数据源</x:v>
      </x:c>
      <x:c r="E2" s="3" t="str">
        <x:v>官方与权威数据源</x:v>
      </x:c>
      <x:c r="F2" s="3" t="str">
        <x:v>官方与权威数据源</x:v>
      </x:c>
    </x:row>
    <x:row r="3">
      <x:c r="A3" s="152" t="str">
        <x:v>点击URL可回看原始披露。后续更新时保留来源日期，避免把不同报告期混为一谈。</x:v>
      </x:c>
      <x:c r="B3" s="153" t="str">
        <x:v>点击URL可回看原始披露。后续更新时保留来源日期，避免把不同报告期混为一谈。</x:v>
      </x:c>
      <x:c r="C3" s="153" t="str">
        <x:v>点击URL可回看原始披露。后续更新时保留来源日期，避免把不同报告期混为一谈。</x:v>
      </x:c>
      <x:c r="D3" s="153" t="str">
        <x:v>点击URL可回看原始披露。后续更新时保留来源日期，避免把不同报告期混为一谈。</x:v>
      </x:c>
      <x:c r="E3" s="153" t="str">
        <x:v>点击URL可回看原始披露。后续更新时保留来源日期，避免把不同报告期混为一谈。</x:v>
      </x:c>
      <x:c r="F3" s="154" t="str">
        <x:v>点击URL可回看原始披露。后续更新时保留来源日期，避免把不同报告期混为一谈。</x:v>
      </x:c>
    </x:row>
    <x:row r="4">
      <x:c r="A4" s="145"/>
      <x:c r="B4" s="145"/>
      <x:c r="C4" s="145"/>
      <x:c r="D4" s="145"/>
      <x:c r="E4" s="145"/>
      <x:c r="F4" s="145"/>
    </x:row>
    <x:row r="5">
      <x:c r="A5" s="35" t="str">
        <x:v>编号</x:v>
      </x:c>
      <x:c r="B5" s="36" t="str">
        <x:v>证券代码</x:v>
      </x:c>
      <x:c r="C5" s="36" t="str">
        <x:v>资料名称</x:v>
      </x:c>
      <x:c r="D5" s="36" t="str">
        <x:v>披露/资料日期</x:v>
      </x:c>
      <x:c r="E5" s="36" t="str">
        <x:v>URL</x:v>
      </x:c>
      <x:c r="F5" s="37" t="str">
        <x:v>来源性质</x:v>
      </x:c>
    </x:row>
    <x:row r="6" ht="44" customHeight="1">
      <x:c r="A6" s="75" t="str">
        <x:v>A01</x:v>
      </x:c>
      <x:c r="B6" s="76" t="str">
        <x:v>600036.SH</x:v>
      </x:c>
      <x:c r="C6" s="76" t="str">
        <x:v>招商银行2026年第一季度报告</x:v>
      </x:c>
      <x:c r="D6" s="76" t="str">
        <x:v>2026-04-28</x:v>
      </x:c>
      <x:c r="E6" s="176" t="str">
        <x:v>https://dataclouds.cninfo.com.cn/shgonggao/hsomarket/2026/20260428/607e5b6e51394725a0671fdb4ef4ee0e.PDF</x:v>
      </x:c>
      <x:c r="F6" s="77" t="str">
        <x:v>公司公告/交易所披露</x:v>
      </x:c>
    </x:row>
    <x:row r="7" ht="44" customHeight="1">
      <x:c r="A7" s="78" t="str">
        <x:v>A02</x:v>
      </x:c>
      <x:c r="B7" s="79" t="str">
        <x:v>600584.SH</x:v>
      </x:c>
      <x:c r="C7" s="79" t="str">
        <x:v>长电科技公告与定期报告入口</x:v>
      </x:c>
      <x:c r="D7" s="79" t="str">
        <x:v>2026-04</x:v>
      </x:c>
      <x:c r="E7" s="177" t="str">
        <x:v>https://www.jcetglobal.com/site/Notice</x:v>
      </x:c>
      <x:c r="F7" s="80" t="str">
        <x:v>公司官网</x:v>
      </x:c>
    </x:row>
    <x:row r="8" ht="44" customHeight="1">
      <x:c r="A8" s="78" t="str">
        <x:v>A03</x:v>
      </x:c>
      <x:c r="B8" s="79" t="str">
        <x:v>601012.SH</x:v>
      </x:c>
      <x:c r="C8" s="79" t="str">
        <x:v>隆基绿能2026年第一季度报告</x:v>
      </x:c>
      <x:c r="D8" s="79" t="str">
        <x:v>2026-04-29</x:v>
      </x:c>
      <x:c r="E8" s="177" t="str">
        <x:v>https://static.cninfo.com.cn/finalpage/2026-04-29/1225251668.PDF</x:v>
      </x:c>
      <x:c r="F8" s="80" t="str">
        <x:v>公司公告/交易所披露</x:v>
      </x:c>
    </x:row>
    <x:row r="9" ht="44" customHeight="1">
      <x:c r="A9" s="78" t="str">
        <x:v>A04</x:v>
      </x:c>
      <x:c r="B9" s="79" t="str">
        <x:v>601012.SH</x:v>
      </x:c>
      <x:c r="C9" s="79" t="str">
        <x:v>隆基绿能2026Q1业务展望</x:v>
      </x:c>
      <x:c r="D9" s="79" t="str">
        <x:v>2026-04</x:v>
      </x:c>
      <x:c r="E9" s="177" t="str">
        <x:v>https://www.longi.com/en/news/q1-report-2026/</x:v>
      </x:c>
      <x:c r="F9" s="80" t="str">
        <x:v>公司官网</x:v>
      </x:c>
    </x:row>
    <x:row r="10" ht="44" customHeight="1">
      <x:c r="A10" s="78" t="str">
        <x:v>A05</x:v>
      </x:c>
      <x:c r="B10" s="79" t="str">
        <x:v>601899.SH</x:v>
      </x:c>
      <x:c r="C10" s="79" t="str">
        <x:v>紫金矿业A股公告入口（含H1业绩预增）</x:v>
      </x:c>
      <x:c r="D10" s="79" t="str">
        <x:v>2026-07</x:v>
      </x:c>
      <x:c r="E10" s="177" t="str">
        <x:v>https://www.zjky.cn/investor/Agu.jsp?nowPage=1</x:v>
      </x:c>
      <x:c r="F10" s="80" t="str">
        <x:v>公司官网</x:v>
      </x:c>
    </x:row>
    <x:row r="11" ht="44" customHeight="1">
      <x:c r="A11" s="78" t="str">
        <x:v>A06</x:v>
      </x:c>
      <x:c r="B11" s="79" t="str">
        <x:v>601899.SH</x:v>
      </x:c>
      <x:c r="C11" s="79" t="str">
        <x:v>紫金矿业2026年第一季度报告</x:v>
      </x:c>
      <x:c r="D11" s="79" t="str">
        <x:v>2026-04-21</x:v>
      </x:c>
      <x:c r="E11" s="177" t="str">
        <x:v>https://www.hkexnews.hk/listedco/listconews/sehk/2026/0421/2026042101555_c.pdf</x:v>
      </x:c>
      <x:c r="F11" s="80" t="str">
        <x:v>港交所披露</x:v>
      </x:c>
    </x:row>
    <x:row r="12" ht="44" customHeight="1">
      <x:c r="A12" s="78" t="str">
        <x:v>A07</x:v>
      </x:c>
      <x:c r="B12" s="79" t="str">
        <x:v>601985.SH</x:v>
      </x:c>
      <x:c r="C12" s="79" t="str">
        <x:v>中国核电2026年第一季度报告披露页</x:v>
      </x:c>
      <x:c r="D12" s="79" t="str">
        <x:v>2026-04-30</x:v>
      </x:c>
      <x:c r="E12" s="177" t="str">
        <x:v>https://paper.cnstock.com/html/2026-04/30/content_2211649.htm</x:v>
      </x:c>
      <x:c r="F12" s="80" t="str">
        <x:v>法定信息披露媒体</x:v>
      </x:c>
    </x:row>
    <x:row r="13" ht="44" customHeight="1">
      <x:c r="A13" s="78" t="str">
        <x:v>A08</x:v>
      </x:c>
      <x:c r="B13" s="79" t="str">
        <x:v>002241.SZ</x:v>
      </x:c>
      <x:c r="C13" s="79" t="str">
        <x:v>歌尔股份2026年第一季度报告</x:v>
      </x:c>
      <x:c r="D13" s="79" t="str">
        <x:v>2026-04-24</x:v>
      </x:c>
      <x:c r="E13" s="177" t="str">
        <x:v>https://static.cninfo.com.cn/finalpage/2026-04-24/1225160185.PDF</x:v>
      </x:c>
      <x:c r="F13" s="80" t="str">
        <x:v>公司公告/交易所披露</x:v>
      </x:c>
    </x:row>
    <x:row r="14" ht="44" customHeight="1">
      <x:c r="A14" s="78" t="str">
        <x:v>H01</x:v>
      </x:c>
      <x:c r="B14" s="79" t="str">
        <x:v>01810.HK</x:v>
      </x:c>
      <x:c r="C14" s="79" t="str">
        <x:v>小米集团2026年第一季度业绩公告</x:v>
      </x:c>
      <x:c r="D14" s="79" t="str">
        <x:v>2026-05-26</x:v>
      </x:c>
      <x:c r="E14" s="177" t="str">
        <x:v>https://www1.hkexnews.hk/listedco/listconews/sehk/2026/0526/2026052600770.pdf</x:v>
      </x:c>
      <x:c r="F14" s="80" t="str">
        <x:v>港交所披露</x:v>
      </x:c>
    </x:row>
    <x:row r="15" ht="44" customHeight="1">
      <x:c r="A15" s="78" t="str">
        <x:v>H02</x:v>
      </x:c>
      <x:c r="B15" s="79" t="str">
        <x:v>00981.HK</x:v>
      </x:c>
      <x:c r="C15" s="79" t="str">
        <x:v>中芯国际2026年第一季度业绩</x:v>
      </x:c>
      <x:c r="D15" s="79" t="str">
        <x:v>2026-05</x:v>
      </x:c>
      <x:c r="E15" s="177" t="str">
        <x:v>https://www.smics.com/en/site/news_read/7956</x:v>
      </x:c>
      <x:c r="F15" s="80" t="str">
        <x:v>公司官网</x:v>
      </x:c>
    </x:row>
    <x:row r="16" ht="44" customHeight="1">
      <x:c r="A16" s="78" t="str">
        <x:v>H03</x:v>
      </x:c>
      <x:c r="B16" s="79" t="str">
        <x:v>03690.HK</x:v>
      </x:c>
      <x:c r="C16" s="79" t="str">
        <x:v>美团2026年第一季度业绩公告</x:v>
      </x:c>
      <x:c r="D16" s="79" t="str">
        <x:v>2026-06-01</x:v>
      </x:c>
      <x:c r="E16" s="177" t="str">
        <x:v>https://www.hkexnews.hk/listedco/listconews/sehk/2026/0601/2026060101346.pdf</x:v>
      </x:c>
      <x:c r="F16" s="80" t="str">
        <x:v>港交所披露</x:v>
      </x:c>
    </x:row>
    <x:row r="17" ht="44" customHeight="1">
      <x:c r="A17" s="78" t="str">
        <x:v>H04</x:v>
      </x:c>
      <x:c r="B17" s="79" t="str">
        <x:v>00700.HK</x:v>
      </x:c>
      <x:c r="C17" s="79" t="str">
        <x:v>腾讯2026年第一季度业绩新闻稿</x:v>
      </x:c>
      <x:c r="D17" s="79" t="str">
        <x:v>2026-05-13</x:v>
      </x:c>
      <x:c r="E17" s="177" t="str">
        <x:v>https://static.www.tencent.com/uploads/2026/05/13/47382ae415a209fd161bc19a1f9b3704.pdf</x:v>
      </x:c>
      <x:c r="F17" s="80" t="str">
        <x:v>公司官网</x:v>
      </x:c>
    </x:row>
    <x:row r="18" ht="44" customHeight="1">
      <x:c r="A18" s="78" t="str">
        <x:v>U01</x:v>
      </x:c>
      <x:c r="B18" s="79" t="str">
        <x:v>TSM</x:v>
      </x:c>
      <x:c r="C18" s="79" t="str">
        <x:v>台积电2026年第二季度业绩</x:v>
      </x:c>
      <x:c r="D18" s="79" t="str">
        <x:v>2026-07</x:v>
      </x:c>
      <x:c r="E18" s="177" t="str">
        <x:v>https://investor.tsmc.com/english/quarterly-results/2026/q2</x:v>
      </x:c>
      <x:c r="F18" s="80" t="str">
        <x:v>公司官网</x:v>
      </x:c>
    </x:row>
    <x:row r="19" ht="44" customHeight="1">
      <x:c r="A19" s="78" t="str">
        <x:v>U02</x:v>
      </x:c>
      <x:c r="B19" s="79" t="str">
        <x:v>NIO</x:v>
      </x:c>
      <x:c r="C19" s="79" t="str">
        <x:v>蔚来2026年第一季度业绩</x:v>
      </x:c>
      <x:c r="D19" s="79" t="str">
        <x:v>2026</x:v>
      </x:c>
      <x:c r="E19" s="177" t="str">
        <x:v>https://ir.nio.com/zh-hans/news-releases/news-release-details/nio-inc-reports-unaudited-first-quarter-2026-financial-results?mobile=1</x:v>
      </x:c>
      <x:c r="F19" s="80" t="str">
        <x:v>公司官网</x:v>
      </x:c>
    </x:row>
    <x:row r="20" ht="44" customHeight="1">
      <x:c r="A20" s="78" t="str">
        <x:v>U03</x:v>
      </x:c>
      <x:c r="B20" s="79" t="str">
        <x:v>PDD</x:v>
      </x:c>
      <x:c r="C20" s="79" t="str">
        <x:v>PDD Holdings 2026年第一季度业绩</x:v>
      </x:c>
      <x:c r="D20" s="79" t="str">
        <x:v>2026</x:v>
      </x:c>
      <x:c r="E20" s="177" t="str">
        <x:v>https://investor.pddholdings.com/news-releases/news-release-details/pdd-holdings-announces-first-quarter-2026-unaudited-financial/</x:v>
      </x:c>
      <x:c r="F20" s="80" t="str">
        <x:v>公司官网</x:v>
      </x:c>
    </x:row>
    <x:row r="21" ht="44" customHeight="1">
      <x:c r="A21" s="78" t="str">
        <x:v>U04</x:v>
      </x:c>
      <x:c r="B21" s="79" t="str">
        <x:v>FUTU</x:v>
      </x:c>
      <x:c r="C21" s="79" t="str">
        <x:v>富途控股2026年第一季度业绩</x:v>
      </x:c>
      <x:c r="D21" s="79" t="str">
        <x:v>2026</x:v>
      </x:c>
      <x:c r="E21" s="177" t="str">
        <x:v>https://ir.futuholdings.com/news-releases/news-release-details/futu-announces-first-quarter-2026-unaudited-financial-results</x:v>
      </x:c>
      <x:c r="F21" s="80" t="str">
        <x:v>公司官网</x:v>
      </x:c>
    </x:row>
    <x:row r="22" ht="44" customHeight="1">
      <x:c r="A22" s="78" t="str">
        <x:v>U05</x:v>
      </x:c>
      <x:c r="B22" s="79" t="str">
        <x:v>BIDU</x:v>
      </x:c>
      <x:c r="C22" s="79" t="str">
        <x:v>百度2026年第一季度业绩</x:v>
      </x:c>
      <x:c r="D22" s="79" t="str">
        <x:v>2026</x:v>
      </x:c>
      <x:c r="E22" s="177" t="str">
        <x:v>https://ir.baidu.com/news-releases/news-release-details/baidu-announces-first-quarter-2026-results/</x:v>
      </x:c>
      <x:c r="F22" s="80" t="str">
        <x:v>公司官网</x:v>
      </x:c>
    </x:row>
    <x:row r="23" ht="44" customHeight="1">
      <x:c r="A23" s="78" t="str">
        <x:v>U06</x:v>
      </x:c>
      <x:c r="B23" s="79" t="str">
        <x:v>BABA</x:v>
      </x:c>
      <x:c r="C23" s="79" t="str">
        <x:v>阿里巴巴2026年3月季度及财年业绩</x:v>
      </x:c>
      <x:c r="D23" s="79" t="str">
        <x:v>2026</x:v>
      </x:c>
      <x:c r="E23" s="177" t="str">
        <x:v>https://data.alibabagroup.com/ecms-files/1532295521/5b1cb883-8d00-4237-a148-6631cc12a5d2/Alibaba%20Group%20Announces%20March%20Quarter%202026%20and%20Fiscal%20Year%202026%20Results.pdf</x:v>
      </x:c>
      <x:c r="F23" s="80" t="str">
        <x:v>公司官网</x:v>
      </x:c>
    </x:row>
    <x:row r="24" ht="44" customHeight="1">
      <x:c r="A24" s="78" t="str">
        <x:v>H05</x:v>
      </x:c>
      <x:c r="B24" s="79" t="str">
        <x:v>02513.HK</x:v>
      </x:c>
      <x:c r="C24" s="79" t="str">
        <x:v>智谱2025年度业绩公告</x:v>
      </x:c>
      <x:c r="D24" s="79" t="str">
        <x:v>2026-03-31</x:v>
      </x:c>
      <x:c r="E24" s="177" t="str">
        <x:v>https://www1.hkexnews.hk/listedco/listconews/sehk/2026/0331/2026033101549.pdf</x:v>
      </x:c>
      <x:c r="F24" s="80" t="str">
        <x:v>港交所披露</x:v>
      </x:c>
    </x:row>
    <x:row r="25" ht="44" customHeight="1">
      <x:c r="A25" s="78" t="str">
        <x:v>H06</x:v>
      </x:c>
      <x:c r="B25" s="79" t="str">
        <x:v>02513.HK</x:v>
      </x:c>
      <x:c r="C25" s="79" t="str">
        <x:v>智谱完成一般授权下配售新H股</x:v>
      </x:c>
      <x:c r="D25" s="79" t="str">
        <x:v>2026-07-13</x:v>
      </x:c>
      <x:c r="E25" s="177" t="str">
        <x:v>https://www1.hkexnews.hk/listedco/listconews/sehk/2026/0713/2026071300662.pdf</x:v>
      </x:c>
      <x:c r="F25" s="80" t="str">
        <x:v>港交所披露</x:v>
      </x:c>
    </x:row>
    <x:row r="26" ht="44" customHeight="1">
      <x:c r="A26" s="78" t="str">
        <x:v>U07</x:v>
      </x:c>
      <x:c r="B26" s="79" t="str">
        <x:v>SKHY</x:v>
      </x:c>
      <x:c r="C26" s="79" t="str">
        <x:v>SK海力士2026年第一季度业绩</x:v>
      </x:c>
      <x:c r="D26" s="79" t="str">
        <x:v>2026-04-22</x:v>
      </x:c>
      <x:c r="E26" s="177" t="str">
        <x:v>https://news.skhynix.com/q1-2026-business-results/</x:v>
      </x:c>
      <x:c r="F26" s="80" t="str">
        <x:v>公司官网</x:v>
      </x:c>
    </x:row>
    <x:row r="27" ht="44" customHeight="1">
      <x:c r="A27" s="81" t="str">
        <x:v>U08</x:v>
      </x:c>
      <x:c r="B27" s="82" t="str">
        <x:v>NIO</x:v>
      </x:c>
      <x:c r="C27" s="82" t="str">
        <x:v>蔚来2026年7月交付更新</x:v>
      </x:c>
      <x:c r="D27" s="82" t="str">
        <x:v>2026-08-01</x:v>
      </x:c>
      <x:c r="E27" s="177" t="str">
        <x:v>https://www.nio.com/news/20260801001</x:v>
      </x:c>
      <x:c r="F27" s="83" t="str">
        <x:v>公司官网</x:v>
      </x:c>
    </x:row>
    <x:row r="28">
      <x:c r="A28" s="183" t="str">
        <x:v>行情与估值数据源</x:v>
      </x:c>
      <x:c r="B28" s="183" t="str">
        <x:v>行情与估值数据源</x:v>
      </x:c>
      <x:c r="C28" s="183" t="str">
        <x:v>行情与估值数据源</x:v>
      </x:c>
      <x:c r="D28" s="183" t="str">
        <x:v>行情与估值数据源</x:v>
      </x:c>
      <x:c r="E28" s="183" t="str">
        <x:v>行情与估值数据源</x:v>
      </x:c>
      <x:c r="F28" s="183" t="str">
        <x:v>行情与估值数据源</x:v>
      </x:c>
    </x:row>
    <x:row r="29">
      <x:c r="A29" s="190" t="str">
        <x:v>编号</x:v>
      </x:c>
      <x:c r="B29" s="222" t="str">
        <x:v>证券代码</x:v>
      </x:c>
      <x:c r="C29" s="222" t="str">
        <x:v>资料名称</x:v>
      </x:c>
      <x:c r="D29" s="222" t="str">
        <x:v>数据日</x:v>
      </x:c>
      <x:c r="E29" s="222" t="str">
        <x:v>URL</x:v>
      </x:c>
      <x:c r="F29" s="191" t="str">
        <x:v>来源性质</x:v>
      </x:c>
    </x:row>
    <x:row r="30" ht="42" customHeight="1">
      <x:c r="A30" s="205" t="str">
        <x:v>M01</x:v>
      </x:c>
      <x:c r="B30" s="229" t="str">
        <x:v>600036.SH</x:v>
      </x:c>
      <x:c r="C30" s="229" t="str">
        <x:v>招商银行日线与估值时间序列</x:v>
      </x:c>
      <x:c r="D30" s="245" t="n">
        <x:v>46245</x:v>
      </x:c>
      <x:c r="E30" s="275" t="str">
        <x:v>https://query1.finance.yahoo.com/v8/finance/chart/600036.SS?range=2y&amp;interval=1d&amp;events=div%2Csplits</x:v>
      </x:c>
      <x:c r="F30" s="206" t="str">
        <x:v>Yahoo Finance Chart API</x:v>
      </x:c>
    </x:row>
    <x:row r="31" ht="42" customHeight="1">
      <x:c r="A31" s="207" t="str">
        <x:v>M02</x:v>
      </x:c>
      <x:c r="B31" s="230" t="str">
        <x:v>600584.SH</x:v>
      </x:c>
      <x:c r="C31" s="230" t="str">
        <x:v>长电科技日线与估值时间序列</x:v>
      </x:c>
      <x:c r="D31" s="246" t="n">
        <x:v>46245</x:v>
      </x:c>
      <x:c r="E31" s="276" t="str">
        <x:v>https://query1.finance.yahoo.com/v8/finance/chart/600584.SS?range=2y&amp;interval=1d&amp;events=div%2Csplits</x:v>
      </x:c>
      <x:c r="F31" s="208" t="str">
        <x:v>Yahoo Finance Chart API</x:v>
      </x:c>
    </x:row>
    <x:row r="32" ht="42" customHeight="1">
      <x:c r="A32" s="207" t="str">
        <x:v>M03</x:v>
      </x:c>
      <x:c r="B32" s="230" t="str">
        <x:v>601012.SH</x:v>
      </x:c>
      <x:c r="C32" s="230" t="str">
        <x:v>隆基绿能日线与估值时间序列</x:v>
      </x:c>
      <x:c r="D32" s="246" t="n">
        <x:v>46245</x:v>
      </x:c>
      <x:c r="E32" s="276" t="str">
        <x:v>https://query1.finance.yahoo.com/v8/finance/chart/601012.SS?range=2y&amp;interval=1d&amp;events=div%2Csplits</x:v>
      </x:c>
      <x:c r="F32" s="208" t="str">
        <x:v>Yahoo Finance Chart API</x:v>
      </x:c>
    </x:row>
    <x:row r="33" ht="42" customHeight="1">
      <x:c r="A33" s="207" t="str">
        <x:v>M04</x:v>
      </x:c>
      <x:c r="B33" s="230" t="str">
        <x:v>601899.SH</x:v>
      </x:c>
      <x:c r="C33" s="230" t="str">
        <x:v>紫金矿业日线与估值时间序列</x:v>
      </x:c>
      <x:c r="D33" s="246" t="n">
        <x:v>46245</x:v>
      </x:c>
      <x:c r="E33" s="276" t="str">
        <x:v>https://query1.finance.yahoo.com/v8/finance/chart/601899.SS?range=2y&amp;interval=1d&amp;events=div%2Csplits</x:v>
      </x:c>
      <x:c r="F33" s="208" t="str">
        <x:v>Yahoo Finance Chart API</x:v>
      </x:c>
    </x:row>
    <x:row r="34" ht="42" customHeight="1">
      <x:c r="A34" s="207" t="str">
        <x:v>M05</x:v>
      </x:c>
      <x:c r="B34" s="230" t="str">
        <x:v>601985.SH</x:v>
      </x:c>
      <x:c r="C34" s="230" t="str">
        <x:v>中国核电日线与估值时间序列</x:v>
      </x:c>
      <x:c r="D34" s="246" t="n">
        <x:v>46245</x:v>
      </x:c>
      <x:c r="E34" s="276" t="str">
        <x:v>https://query1.finance.yahoo.com/v8/finance/chart/601985.SS?range=2y&amp;interval=1d&amp;events=div%2Csplits</x:v>
      </x:c>
      <x:c r="F34" s="208" t="str">
        <x:v>Yahoo Finance Chart API</x:v>
      </x:c>
    </x:row>
    <x:row r="35" ht="42" customHeight="1">
      <x:c r="A35" s="207" t="str">
        <x:v>M06</x:v>
      </x:c>
      <x:c r="B35" s="230" t="str">
        <x:v>002241.SZ</x:v>
      </x:c>
      <x:c r="C35" s="230" t="str">
        <x:v>歌尔股份日线与估值时间序列</x:v>
      </x:c>
      <x:c r="D35" s="246" t="n">
        <x:v>46245</x:v>
      </x:c>
      <x:c r="E35" s="276" t="str">
        <x:v>https://query1.finance.yahoo.com/v8/finance/chart/002241.SZ?range=2y&amp;interval=1d&amp;events=div%2Csplits</x:v>
      </x:c>
      <x:c r="F35" s="208" t="str">
        <x:v>Yahoo Finance Chart API</x:v>
      </x:c>
    </x:row>
    <x:row r="36" ht="42" customHeight="1">
      <x:c r="A36" s="207" t="str">
        <x:v>M07</x:v>
      </x:c>
      <x:c r="B36" s="230" t="str">
        <x:v>01810.HK</x:v>
      </x:c>
      <x:c r="C36" s="230" t="str">
        <x:v>小米集团-W日线与估值时间序列</x:v>
      </x:c>
      <x:c r="D36" s="246" t="n">
        <x:v>46245</x:v>
      </x:c>
      <x:c r="E36" s="276" t="str">
        <x:v>https://query1.finance.yahoo.com/v8/finance/chart/1810.HK?range=2y&amp;interval=1d&amp;events=div%2Csplits</x:v>
      </x:c>
      <x:c r="F36" s="208" t="str">
        <x:v>Yahoo Finance Chart API</x:v>
      </x:c>
    </x:row>
    <x:row r="37" ht="42" customHeight="1">
      <x:c r="A37" s="207" t="str">
        <x:v>M08</x:v>
      </x:c>
      <x:c r="B37" s="230" t="str">
        <x:v>00981.HK</x:v>
      </x:c>
      <x:c r="C37" s="230" t="str">
        <x:v>中芯国际日线与估值时间序列</x:v>
      </x:c>
      <x:c r="D37" s="246" t="n">
        <x:v>46245</x:v>
      </x:c>
      <x:c r="E37" s="276" t="str">
        <x:v>https://query1.finance.yahoo.com/v8/finance/chart/0981.HK?range=2y&amp;interval=1d&amp;events=div%2Csplits</x:v>
      </x:c>
      <x:c r="F37" s="208" t="str">
        <x:v>Yahoo Finance Chart API</x:v>
      </x:c>
    </x:row>
    <x:row r="38" ht="42" customHeight="1">
      <x:c r="A38" s="207" t="str">
        <x:v>M09</x:v>
      </x:c>
      <x:c r="B38" s="230" t="str">
        <x:v>03690.HK</x:v>
      </x:c>
      <x:c r="C38" s="230" t="str">
        <x:v>美团-W日线与估值时间序列</x:v>
      </x:c>
      <x:c r="D38" s="246" t="n">
        <x:v>46245</x:v>
      </x:c>
      <x:c r="E38" s="276" t="str">
        <x:v>https://query1.finance.yahoo.com/v8/finance/chart/3690.HK?range=2y&amp;interval=1d&amp;events=div%2Csplits</x:v>
      </x:c>
      <x:c r="F38" s="208" t="str">
        <x:v>Yahoo Finance Chart API</x:v>
      </x:c>
    </x:row>
    <x:row r="39" ht="42" customHeight="1">
      <x:c r="A39" s="207" t="str">
        <x:v>M10</x:v>
      </x:c>
      <x:c r="B39" s="230" t="str">
        <x:v>00700.HK</x:v>
      </x:c>
      <x:c r="C39" s="230" t="str">
        <x:v>腾讯控股日线与估值时间序列</x:v>
      </x:c>
      <x:c r="D39" s="246" t="n">
        <x:v>46245</x:v>
      </x:c>
      <x:c r="E39" s="276" t="str">
        <x:v>https://query1.finance.yahoo.com/v8/finance/chart/0700.HK?range=2y&amp;interval=1d&amp;events=div%2Csplits</x:v>
      </x:c>
      <x:c r="F39" s="208" t="str">
        <x:v>Yahoo Finance Chart API</x:v>
      </x:c>
    </x:row>
    <x:row r="40" ht="42" customHeight="1">
      <x:c r="A40" s="207" t="str">
        <x:v>M11</x:v>
      </x:c>
      <x:c r="B40" s="230" t="str">
        <x:v>TSM</x:v>
      </x:c>
      <x:c r="C40" s="230" t="str">
        <x:v>台积电日线与估值时间序列</x:v>
      </x:c>
      <x:c r="D40" s="246" t="n">
        <x:v>46244</x:v>
      </x:c>
      <x:c r="E40" s="276" t="str">
        <x:v>https://query1.finance.yahoo.com/v8/finance/chart/TSM?range=2y&amp;interval=1d&amp;events=div%2Csplits</x:v>
      </x:c>
      <x:c r="F40" s="208" t="str">
        <x:v>Yahoo Finance Chart API</x:v>
      </x:c>
    </x:row>
    <x:row r="41" ht="42" customHeight="1">
      <x:c r="A41" s="207" t="str">
        <x:v>M12</x:v>
      </x:c>
      <x:c r="B41" s="230" t="str">
        <x:v>NIO</x:v>
      </x:c>
      <x:c r="C41" s="230" t="str">
        <x:v>蔚来日线与估值时间序列</x:v>
      </x:c>
      <x:c r="D41" s="246" t="n">
        <x:v>46244</x:v>
      </x:c>
      <x:c r="E41" s="276" t="str">
        <x:v>https://query1.finance.yahoo.com/v8/finance/chart/NIO?range=2y&amp;interval=1d&amp;events=div%2Csplits</x:v>
      </x:c>
      <x:c r="F41" s="208" t="str">
        <x:v>Yahoo Finance Chart API</x:v>
      </x:c>
    </x:row>
    <x:row r="42" ht="42" customHeight="1">
      <x:c r="A42" s="207" t="str">
        <x:v>M13</x:v>
      </x:c>
      <x:c r="B42" s="230" t="str">
        <x:v>PDD</x:v>
      </x:c>
      <x:c r="C42" s="230" t="str">
        <x:v>拼多多日线与估值时间序列</x:v>
      </x:c>
      <x:c r="D42" s="246" t="n">
        <x:v>46244</x:v>
      </x:c>
      <x:c r="E42" s="276" t="str">
        <x:v>https://query1.finance.yahoo.com/v8/finance/chart/PDD?range=2y&amp;interval=1d&amp;events=div%2Csplits</x:v>
      </x:c>
      <x:c r="F42" s="208" t="str">
        <x:v>Yahoo Finance Chart API</x:v>
      </x:c>
    </x:row>
    <x:row r="43" ht="42" customHeight="1">
      <x:c r="A43" s="207" t="str">
        <x:v>M14</x:v>
      </x:c>
      <x:c r="B43" s="230" t="str">
        <x:v>FUTU</x:v>
      </x:c>
      <x:c r="C43" s="230" t="str">
        <x:v>富途控股日线与估值时间序列</x:v>
      </x:c>
      <x:c r="D43" s="246" t="n">
        <x:v>46244</x:v>
      </x:c>
      <x:c r="E43" s="276" t="str">
        <x:v>https://query1.finance.yahoo.com/v8/finance/chart/FUTU?range=2y&amp;interval=1d&amp;events=div%2Csplits</x:v>
      </x:c>
      <x:c r="F43" s="208" t="str">
        <x:v>Yahoo Finance Chart API</x:v>
      </x:c>
    </x:row>
    <x:row r="44" ht="42" customHeight="1">
      <x:c r="A44" s="207" t="str">
        <x:v>M15</x:v>
      </x:c>
      <x:c r="B44" s="230" t="str">
        <x:v>BIDU</x:v>
      </x:c>
      <x:c r="C44" s="230" t="str">
        <x:v>百度日线与估值时间序列</x:v>
      </x:c>
      <x:c r="D44" s="246" t="n">
        <x:v>46244</x:v>
      </x:c>
      <x:c r="E44" s="276" t="str">
        <x:v>https://query1.finance.yahoo.com/v8/finance/chart/BIDU?range=2y&amp;interval=1d&amp;events=div%2Csplits</x:v>
      </x:c>
      <x:c r="F44" s="208" t="str">
        <x:v>Yahoo Finance Chart API</x:v>
      </x:c>
    </x:row>
    <x:row r="45" ht="42" customHeight="1">
      <x:c r="A45" s="207" t="str">
        <x:v>M16</x:v>
      </x:c>
      <x:c r="B45" s="230" t="str">
        <x:v>BABA</x:v>
      </x:c>
      <x:c r="C45" s="230" t="str">
        <x:v>阿里巴巴日线与估值时间序列</x:v>
      </x:c>
      <x:c r="D45" s="246" t="n">
        <x:v>46244</x:v>
      </x:c>
      <x:c r="E45" s="276" t="str">
        <x:v>https://query1.finance.yahoo.com/v8/finance/chart/BABA?range=2y&amp;interval=1d&amp;events=div%2Csplits</x:v>
      </x:c>
      <x:c r="F45" s="208" t="str">
        <x:v>Yahoo Finance Chart API</x:v>
      </x:c>
    </x:row>
    <x:row r="46" ht="42" customHeight="1">
      <x:c r="A46" s="207" t="str">
        <x:v>M17</x:v>
      </x:c>
      <x:c r="B46" s="230" t="str">
        <x:v>02513.HK</x:v>
      </x:c>
      <x:c r="C46" s="230" t="str">
        <x:v>智谱日线与估值时间序列</x:v>
      </x:c>
      <x:c r="D46" s="246" t="n">
        <x:v>46245</x:v>
      </x:c>
      <x:c r="E46" s="276" t="str">
        <x:v>https://query1.finance.yahoo.com/v8/finance/chart/2513.HK?range=2y&amp;interval=1d&amp;events=div%2Csplits</x:v>
      </x:c>
      <x:c r="F46" s="208" t="str">
        <x:v>Yahoo Finance Chart API</x:v>
      </x:c>
    </x:row>
    <x:row r="47" ht="42" customHeight="1">
      <x:c r="A47" s="209" t="str">
        <x:v>M18</x:v>
      </x:c>
      <x:c r="B47" s="231" t="str">
        <x:v>SKHY</x:v>
      </x:c>
      <x:c r="C47" s="231" t="str">
        <x:v>SK海力士ADR日线与估值时间序列</x:v>
      </x:c>
      <x:c r="D47" s="247" t="n">
        <x:v>46244</x:v>
      </x:c>
      <x:c r="E47" s="276" t="str">
        <x:v>https://query1.finance.yahoo.com/v8/finance/chart/SKHY?range=2y&amp;interval=1d&amp;events=div%2Csplits</x:v>
      </x:c>
      <x:c r="F47" s="210" t="str">
        <x:v>Yahoo Finance Chart API</x:v>
      </x:c>
    </x:row>
  </x:sheetData>
  <x:mergeCells>
    <x:mergeCell ref="A1:F2"/>
    <x:mergeCell ref="A3:F3"/>
    <x:mergeCell ref="A28:F2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16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6" hidden="0" customWidth="1"/>
  </x:cols>
  <x:sheetData>
    <x:row r="1">
      <x:c r="A1" s="181" t="str">
        <x:v>参数、权重与估值假设（黄色区域可调整）</x:v>
      </x:c>
      <x:c r="B1" s="181" t="str">
        <x:v>参数、权重与估值假设（黄色区域可调整）</x:v>
      </x:c>
      <x:c r="C1" s="181" t="str">
        <x:v>参数、权重与估值假设（黄色区域可调整）</x:v>
      </x:c>
      <x:c r="D1" s="181" t="str">
        <x:v>参数、权重与估值假设（黄色区域可调整）</x:v>
      </x:c>
      <x:c r="E1" s="181" t="str">
        <x:v>参数、权重与估值假设（黄色区域可调整）</x:v>
      </x:c>
      <x:c r="F1" s="181" t="str">
        <x:v>参数、权重与估值假设（黄色区域可调整）</x:v>
      </x:c>
      <x:c r="G1" s="181" t="str">
        <x:v>参数、权重与估值假设（黄色区域可调整）</x:v>
      </x:c>
      <x:c r="H1" s="181" t="str">
        <x:v>参数、权重与估值假设（黄色区域可调整）</x:v>
      </x:c>
      <x:c r="I1" s="181" t="str">
        <x:v>参数、权重与估值假设（黄色区域可调整）</x:v>
      </x:c>
    </x:row>
    <x:row r="2">
      <x:c r="A2" s="181" t="str">
        <x:v>参数、权重与估值假设（黄色区域可调整）</x:v>
      </x:c>
      <x:c r="B2" s="181" t="str">
        <x:v>参数、权重与估值假设（黄色区域可调整）</x:v>
      </x:c>
      <x:c r="C2" s="181" t="str">
        <x:v>参数、权重与估值假设（黄色区域可调整）</x:v>
      </x:c>
      <x:c r="D2" s="181" t="str">
        <x:v>参数、权重与估值假设（黄色区域可调整）</x:v>
      </x:c>
      <x:c r="E2" s="181" t="str">
        <x:v>参数、权重与估值假设（黄色区域可调整）</x:v>
      </x:c>
      <x:c r="F2" s="181" t="str">
        <x:v>参数、权重与估值假设（黄色区域可调整）</x:v>
      </x:c>
      <x:c r="G2" s="181" t="str">
        <x:v>参数、权重与估值假设（黄色区域可调整）</x:v>
      </x:c>
      <x:c r="H2" s="181" t="str">
        <x:v>参数、权重与估值假设（黄色区域可调整）</x:v>
      </x:c>
      <x:c r="I2" s="181" t="str">
        <x:v>参数、权重与估值假设（黄色区域可调整）</x:v>
      </x:c>
    </x:row>
    <x:row r="3">
      <x:c r="A3" s="145"/>
      <x:c r="B3" s="145"/>
      <x:c r="C3" s="145"/>
      <x:c r="D3" s="145"/>
      <x:c r="E3" s="145"/>
      <x:c r="F3" s="145"/>
      <x:c r="G3" s="145"/>
      <x:c r="H3" s="145"/>
      <x:c r="I3" s="145"/>
    </x:row>
    <x:row r="4">
      <x:c r="A4" s="190" t="str">
        <x:v>评分权重</x:v>
      </x:c>
      <x:c r="B4" s="191" t="str">
        <x:v>数值</x:v>
      </x:c>
      <x:c r="C4" s="145"/>
      <x:c r="D4" s="190" t="str">
        <x:v>风险参数</x:v>
      </x:c>
      <x:c r="E4" s="191" t="str">
        <x:v>默认值</x:v>
      </x:c>
      <x:c r="F4" s="145"/>
      <x:c r="G4" s="190" t="str">
        <x:v>信号规则</x:v>
      </x:c>
      <x:c r="H4" s="222" t="str">
        <x:v>阈值</x:v>
      </x:c>
      <x:c r="I4" s="191" t="str">
        <x:v>说明</x:v>
      </x:c>
    </x:row>
    <x:row r="5">
      <x:c r="A5" s="205" t="str">
        <x:v>基本面</x:v>
      </x:c>
      <x:c r="B5" s="217" t="n">
        <x:v>0.35</x:v>
      </x:c>
      <x:c r="C5" s="145"/>
      <x:c r="D5" s="205" t="str">
        <x:v>单只股票上限</x:v>
      </x:c>
      <x:c r="E5" s="217" t="n">
        <x:v>0.1</x:v>
      </x:c>
      <x:c r="F5" s="145"/>
      <x:c r="G5" s="205" t="str">
        <x:v>买入候选总分</x:v>
      </x:c>
      <x:c r="H5" s="235" t="n">
        <x:v>75</x:v>
      </x:c>
      <x:c r="I5" s="206" t="str">
        <x:v>且趋势分≥60、无红色事件</x:v>
      </x:c>
    </x:row>
    <x:row r="6">
      <x:c r="A6" s="207" t="str">
        <x:v>估值</x:v>
      </x:c>
      <x:c r="B6" s="218" t="n">
        <x:v>0.2</x:v>
      </x:c>
      <x:c r="C6" s="145"/>
      <x:c r="D6" s="207" t="str">
        <x:v>单一行业上限</x:v>
      </x:c>
      <x:c r="E6" s="218" t="n">
        <x:v>0.25</x:v>
      </x:c>
      <x:c r="F6" s="145"/>
      <x:c r="G6" s="207" t="str">
        <x:v>持有/关注总分</x:v>
      </x:c>
      <x:c r="H6" s="236" t="n">
        <x:v>65</x:v>
      </x:c>
      <x:c r="I6" s="208" t="str">
        <x:v>基本面分≥55</x:v>
      </x:c>
    </x:row>
    <x:row r="7">
      <x:c r="A7" s="207" t="str">
        <x:v>价格趋势</x:v>
      </x:c>
      <x:c r="B7" s="218" t="n">
        <x:v>0.25</x:v>
      </x:c>
      <x:c r="C7" s="145"/>
      <x:c r="D7" s="207" t="str">
        <x:v>最大组合回撤</x:v>
      </x:c>
      <x:c r="E7" s="218" t="n">
        <x:v>0.15</x:v>
      </x:c>
      <x:c r="F7" s="145"/>
      <x:c r="G7" s="207" t="str">
        <x:v>趋势破坏分</x:v>
      </x:c>
      <x:c r="H7" s="236" t="n">
        <x:v>35</x:v>
      </x:c>
      <x:c r="I7" s="208" t="str">
        <x:v>低于该值触发减仓复核</x:v>
      </x:c>
    </x:row>
    <x:row r="8">
      <x:c r="A8" s="209" t="str">
        <x:v>风险质量</x:v>
      </x:c>
      <x:c r="B8" s="218" t="n">
        <x:v>0.2</x:v>
      </x:c>
      <x:c r="C8" s="145"/>
      <x:c r="D8" s="207" t="str">
        <x:v>主要持有周期</x:v>
      </x:c>
      <x:c r="E8" s="215" t="str">
        <x:v>3—12个月</x:v>
      </x:c>
      <x:c r="F8" s="145"/>
      <x:c r="G8" s="207" t="str">
        <x:v>量能确认</x:v>
      </x:c>
      <x:c r="H8" s="236" t="n">
        <x:v>1.3</x:v>
      </x:c>
      <x:c r="I8" s="208" t="str">
        <x:v>突破时量比至少达到</x:v>
      </x:c>
    </x:row>
    <x:row r="9">
      <x:c r="A9" s="145"/>
      <x:c r="B9" s="145"/>
      <x:c r="C9" s="145"/>
      <x:c r="D9" s="209" t="str">
        <x:v>允许分批/主动止损</x:v>
      </x:c>
      <x:c r="E9" s="215" t="str">
        <x:v>是/是</x:v>
      </x:c>
      <x:c r="F9" s="145"/>
      <x:c r="G9" s="207" t="str">
        <x:v>回踩区间</x:v>
      </x:c>
      <x:c r="H9" s="238" t="n">
        <x:v>0.02</x:v>
      </x:c>
      <x:c r="I9" s="208" t="str">
        <x:v>关键均线上下2%</x:v>
      </x:c>
    </x:row>
    <x:row r="10">
      <x:c r="A10" s="145"/>
      <x:c r="B10" s="145"/>
      <x:c r="C10" s="145"/>
      <x:c r="D10" s="145"/>
      <x:c r="E10" s="145"/>
      <x:c r="F10" s="145"/>
      <x:c r="G10" s="209" t="str">
        <x:v>技术复核ATR倍数</x:v>
      </x:c>
      <x:c r="H10" s="236" t="n">
        <x:v>2</x:v>
      </x:c>
      <x:c r="I10" s="210" t="str">
        <x:v>不是机械止损价</x:v>
      </x:c>
    </x:row>
    <x:row r="11">
      <x:c r="A11" s="145"/>
      <x:c r="B11" s="145"/>
      <x:c r="C11" s="145"/>
      <x:c r="D11" s="145"/>
      <x:c r="E11" s="145"/>
      <x:c r="F11" s="145"/>
      <x:c r="G11" s="145"/>
      <x:c r="H11" s="145"/>
      <x:c r="I11" s="145"/>
    </x:row>
    <x:row r="12">
      <x:c r="A12" s="241" t="str">
        <x:v>估值采用公司/行业适配指标；区间是初版研究假设，不代表目标价。亏损或利润失真的公司优先使用PS。</x:v>
      </x:c>
      <x:c r="B12" s="241" t="str">
        <x:v>估值采用公司/行业适配指标；区间是初版研究假设，不代表目标价。亏损或利润失真的公司优先使用PS。</x:v>
      </x:c>
      <x:c r="C12" s="241" t="str">
        <x:v>估值采用公司/行业适配指标；区间是初版研究假设，不代表目标价。亏损或利润失真的公司优先使用PS。</x:v>
      </x:c>
      <x:c r="D12" s="241" t="str">
        <x:v>估值采用公司/行业适配指标；区间是初版研究假设，不代表目标价。亏损或利润失真的公司优先使用PS。</x:v>
      </x:c>
      <x:c r="E12" s="241" t="str">
        <x:v>估值采用公司/行业适配指标；区间是初版研究假设，不代表目标价。亏损或利润失真的公司优先使用PS。</x:v>
      </x:c>
      <x:c r="F12" s="241" t="str">
        <x:v>估值采用公司/行业适配指标；区间是初版研究假设，不代表目标价。亏损或利润失真的公司优先使用PS。</x:v>
      </x:c>
      <x:c r="G12" s="241" t="str">
        <x:v>估值采用公司/行业适配指标；区间是初版研究假设，不代表目标价。亏损或利润失真的公司优先使用PS。</x:v>
      </x:c>
      <x:c r="H12" s="241" t="str">
        <x:v>估值采用公司/行业适配指标；区间是初版研究假设，不代表目标价。亏损或利润失真的公司优先使用PS。</x:v>
      </x:c>
      <x:c r="I12" s="241" t="str">
        <x:v>估值采用公司/行业适配指标；区间是初版研究假设，不代表目标价。亏损或利润失真的公司优先使用PS。</x:v>
      </x:c>
    </x:row>
    <x:row r="13">
      <x:c r="A13" s="145"/>
      <x:c r="B13" s="145"/>
      <x:c r="C13" s="145"/>
      <x:c r="D13" s="145"/>
      <x:c r="E13" s="145"/>
      <x:c r="F13" s="145"/>
      <x:c r="G13" s="145"/>
      <x:c r="H13" s="145"/>
      <x:c r="I13" s="145"/>
    </x:row>
    <x:row r="14">
      <x:c r="A14" s="190" t="str">
        <x:v>市场</x:v>
      </x:c>
      <x:c r="B14" s="222" t="str">
        <x:v>代码</x:v>
      </x:c>
      <x:c r="C14" s="222" t="str">
        <x:v>名称</x:v>
      </x:c>
      <x:c r="D14" s="222" t="str">
        <x:v>指标</x:v>
      </x:c>
      <x:c r="E14" s="222" t="str">
        <x:v>当前值</x:v>
      </x:c>
      <x:c r="F14" s="222" t="str">
        <x:v>偏低边界</x:v>
      </x:c>
      <x:c r="G14" s="222" t="str">
        <x:v>合理上界</x:v>
      </x:c>
      <x:c r="H14" s="222" t="str">
        <x:v>估值分</x:v>
      </x:c>
      <x:c r="I14" s="191" t="str">
        <x:v>估值判断</x:v>
      </x:c>
    </x:row>
    <x:row r="15">
      <x:c r="A15" s="205" t="str">
        <x:v>A股</x:v>
      </x:c>
      <x:c r="B15" s="229" t="str">
        <x:v>600036.SH</x:v>
      </x:c>
      <x:c r="C15" s="229" t="str">
        <x:v>招商银行</x:v>
      </x:c>
      <x:c r="D15" s="235" t="str">
        <x:v>PE</x:v>
      </x:c>
      <x:c r="E15" s="242" t="n">
        <x:f>IF(D15="PE",'行情技术'!T6,'行情技术'!U6)</x:f>
        <x:v>6.81</x:v>
      </x:c>
      <x:c r="F15" s="242" t="n">
        <x:v>6</x:v>
      </x:c>
      <x:c r="G15" s="242" t="n">
        <x:v>10</x:v>
      </x:c>
      <x:c r="H15" s="242" t="n">
        <x:f>IF(E15="",40,IF(E15&lt;=F15,90,IF(E15&lt;=G15,90-(E15-F15)/(G15-F15)*30,IF(E15&lt;=G15*1.5,60-(E15-G15)/(G15*0.5)*30,20))))</x:f>
        <x:v>83.925</x:v>
      </x:c>
      <x:c r="I15" s="206" t="str">
        <x:f>IF(E15="","数据缺失",IF(E15&lt;=F15,"偏低",IF(E15&lt;=G15,"合理",IF(E15&lt;=G15*1.5,"偏高","高"))))</x:f>
        <x:v>合理</x:v>
      </x:c>
    </x:row>
    <x:row r="16">
      <x:c r="A16" s="207" t="str">
        <x:v>A股</x:v>
      </x:c>
      <x:c r="B16" s="230" t="str">
        <x:v>600584.SH</x:v>
      </x:c>
      <x:c r="C16" s="230" t="str">
        <x:v>长电科技</x:v>
      </x:c>
      <x:c r="D16" s="236" t="str">
        <x:v>PE</x:v>
      </x:c>
      <x:c r="E16" s="243" t="n">
        <x:f>IF(D16="PE",'行情技术'!T7,'行情技术'!U7)</x:f>
        <x:v>85.35</x:v>
      </x:c>
      <x:c r="F16" s="243" t="n">
        <x:v>25</x:v>
      </x:c>
      <x:c r="G16" s="243" t="n">
        <x:v>45</x:v>
      </x:c>
      <x:c r="H16" s="243" t="n">
        <x:f>IF(E16="",40,IF(E16&lt;=F16,90,IF(E16&lt;=G16,90-(E16-F16)/(G16-F16)*30,IF(E16&lt;=G16*1.5,60-(E16-G16)/(G16*0.5)*30,20))))</x:f>
        <x:v>20</x:v>
      </x:c>
      <x:c r="I16" s="208" t="str">
        <x:f>IF(E16="","数据缺失",IF(E16&lt;=F16,"偏低",IF(E16&lt;=G16,"合理",IF(E16&lt;=G16*1.5,"偏高","高"))))</x:f>
        <x:v>高</x:v>
      </x:c>
    </x:row>
    <x:row r="17">
      <x:c r="A17" s="207" t="str">
        <x:v>A股</x:v>
      </x:c>
      <x:c r="B17" s="230" t="str">
        <x:v>601012.SH</x:v>
      </x:c>
      <x:c r="C17" s="230" t="str">
        <x:v>隆基绿能</x:v>
      </x:c>
      <x:c r="D17" s="236" t="str">
        <x:v>PS</x:v>
      </x:c>
      <x:c r="E17" s="243" t="n">
        <x:f>IF(D17="PE",'行情技术'!T8,'行情技术'!U8)</x:f>
        <x:v>1.45</x:v>
      </x:c>
      <x:c r="F17" s="243" t="n">
        <x:v>1</x:v>
      </x:c>
      <x:c r="G17" s="243" t="n">
        <x:v>2</x:v>
      </x:c>
      <x:c r="H17" s="243" t="n">
        <x:f>IF(E17="",40,IF(E17&lt;=F17,90,IF(E17&lt;=G17,90-(E17-F17)/(G17-F17)*30,IF(E17&lt;=G17*1.5,60-(E17-G17)/(G17*0.5)*30,20))))</x:f>
        <x:v>76.5</x:v>
      </x:c>
      <x:c r="I17" s="208" t="str">
        <x:f>IF(E17="","数据缺失",IF(E17&lt;=F17,"偏低",IF(E17&lt;=G17,"合理",IF(E17&lt;=G17*1.5,"偏高","高"))))</x:f>
        <x:v>合理</x:v>
      </x:c>
    </x:row>
    <x:row r="18">
      <x:c r="A18" s="207" t="str">
        <x:v>A股</x:v>
      </x:c>
      <x:c r="B18" s="230" t="str">
        <x:v>601899.SH</x:v>
      </x:c>
      <x:c r="C18" s="230" t="str">
        <x:v>紫金矿业</x:v>
      </x:c>
      <x:c r="D18" s="236" t="str">
        <x:v>PE</x:v>
      </x:c>
      <x:c r="E18" s="243" t="n">
        <x:f>IF(D18="PE",'行情技术'!T9,'行情技术'!U9)</x:f>
        <x:v>15.62</x:v>
      </x:c>
      <x:c r="F18" s="243" t="n">
        <x:v>12</x:v>
      </x:c>
      <x:c r="G18" s="243" t="n">
        <x:v>22</x:v>
      </x:c>
      <x:c r="H18" s="243" t="n">
        <x:f>IF(E18="",40,IF(E18&lt;=F18,90,IF(E18&lt;=G18,90-(E18-F18)/(G18-F18)*30,IF(E18&lt;=G18*1.5,60-(E18-G18)/(G18*0.5)*30,20))))</x:f>
        <x:v>79.14</x:v>
      </x:c>
      <x:c r="I18" s="208" t="str">
        <x:f>IF(E18="","数据缺失",IF(E18&lt;=F18,"偏低",IF(E18&lt;=G18,"合理",IF(E18&lt;=G18*1.5,"偏高","高"))))</x:f>
        <x:v>合理</x:v>
      </x:c>
    </x:row>
    <x:row r="19">
      <x:c r="A19" s="207" t="str">
        <x:v>A股</x:v>
      </x:c>
      <x:c r="B19" s="230" t="str">
        <x:v>601985.SH</x:v>
      </x:c>
      <x:c r="C19" s="230" t="str">
        <x:v>中国核电</x:v>
      </x:c>
      <x:c r="D19" s="236" t="str">
        <x:v>PE</x:v>
      </x:c>
      <x:c r="E19" s="243" t="n">
        <x:f>IF(D19="PE",'行情技术'!T10,'行情技术'!U10)</x:f>
        <x:v>22.07</x:v>
      </x:c>
      <x:c r="F19" s="243" t="n">
        <x:v>15</x:v>
      </x:c>
      <x:c r="G19" s="243" t="n">
        <x:v>24</x:v>
      </x:c>
      <x:c r="H19" s="243" t="n">
        <x:f>IF(E19="",40,IF(E19&lt;=F19,90,IF(E19&lt;=G19,90-(E19-F19)/(G19-F19)*30,IF(E19&lt;=G19*1.5,60-(E19-G19)/(G19*0.5)*30,20))))</x:f>
        <x:v>66.43333333333334</x:v>
      </x:c>
      <x:c r="I19" s="208" t="str">
        <x:f>IF(E19="","数据缺失",IF(E19&lt;=F19,"偏低",IF(E19&lt;=G19,"合理",IF(E19&lt;=G19*1.5,"偏高","高"))))</x:f>
        <x:v>合理</x:v>
      </x:c>
    </x:row>
    <x:row r="20">
      <x:c r="A20" s="207" t="str">
        <x:v>A股</x:v>
      </x:c>
      <x:c r="B20" s="230" t="str">
        <x:v>002241.SZ</x:v>
      </x:c>
      <x:c r="C20" s="230" t="str">
        <x:v>歌尔股份</x:v>
      </x:c>
      <x:c r="D20" s="236" t="str">
        <x:v>PE</x:v>
      </x:c>
      <x:c r="E20" s="243" t="n">
        <x:f>IF(D20="PE",'行情技术'!T11,'行情技术'!U11)</x:f>
        <x:v>20.03</x:v>
      </x:c>
      <x:c r="F20" s="243" t="n">
        <x:v>18</x:v>
      </x:c>
      <x:c r="G20" s="243" t="n">
        <x:v>30</x:v>
      </x:c>
      <x:c r="H20" s="243" t="n">
        <x:f>IF(E20="",40,IF(E20&lt;=F20,90,IF(E20&lt;=G20,90-(E20-F20)/(G20-F20)*30,IF(E20&lt;=G20*1.5,60-(E20-G20)/(G20*0.5)*30,20))))</x:f>
        <x:v>84.925</x:v>
      </x:c>
      <x:c r="I20" s="208" t="str">
        <x:f>IF(E20="","数据缺失",IF(E20&lt;=F20,"偏低",IF(E20&lt;=G20,"合理",IF(E20&lt;=G20*1.5,"偏高","高"))))</x:f>
        <x:v>合理</x:v>
      </x:c>
    </x:row>
    <x:row r="21">
      <x:c r="A21" s="207" t="str">
        <x:v>港股</x:v>
      </x:c>
      <x:c r="B21" s="230" t="str">
        <x:v>01810.HK</x:v>
      </x:c>
      <x:c r="C21" s="230" t="str">
        <x:v>小米集团-W</x:v>
      </x:c>
      <x:c r="D21" s="236" t="str">
        <x:v>PE</x:v>
      </x:c>
      <x:c r="E21" s="243" t="n">
        <x:f>IF(D21="PE",'行情技术'!T12,'行情技术'!U12)</x:f>
        <x:v>15.23</x:v>
      </x:c>
      <x:c r="F21" s="243" t="n">
        <x:v>15</x:v>
      </x:c>
      <x:c r="G21" s="243" t="n">
        <x:v>30</x:v>
      </x:c>
      <x:c r="H21" s="243" t="n">
        <x:f>IF(E21="",40,IF(E21&lt;=F21,90,IF(E21&lt;=G21,90-(E21-F21)/(G21-F21)*30,IF(E21&lt;=G21*1.5,60-(E21-G21)/(G21*0.5)*30,20))))</x:f>
        <x:v>89.53999999999999</x:v>
      </x:c>
      <x:c r="I21" s="208" t="str">
        <x:f>IF(E21="","数据缺失",IF(E21&lt;=F21,"偏低",IF(E21&lt;=G21,"合理",IF(E21&lt;=G21*1.5,"偏高","高"))))</x:f>
        <x:v>合理</x:v>
      </x:c>
    </x:row>
    <x:row r="22">
      <x:c r="A22" s="207" t="str">
        <x:v>港股</x:v>
      </x:c>
      <x:c r="B22" s="230" t="str">
        <x:v>00981.HK</x:v>
      </x:c>
      <x:c r="C22" s="230" t="str">
        <x:v>中芯国际</x:v>
      </x:c>
      <x:c r="D22" s="236" t="str">
        <x:v>PS</x:v>
      </x:c>
      <x:c r="E22" s="243" t="n">
        <x:f>IF(D22="PE",'行情技术'!T13,'行情技术'!U13)</x:f>
        <x:v>7.25</x:v>
      </x:c>
      <x:c r="F22" s="243" t="n">
        <x:v>3</x:v>
      </x:c>
      <x:c r="G22" s="243" t="n">
        <x:v>7</x:v>
      </x:c>
      <x:c r="H22" s="243" t="n">
        <x:f>IF(E22="",40,IF(E22&lt;=F22,90,IF(E22&lt;=G22,90-(E22-F22)/(G22-F22)*30,IF(E22&lt;=G22*1.5,60-(E22-G22)/(G22*0.5)*30,20))))</x:f>
        <x:v>57.857142857142854</x:v>
      </x:c>
      <x:c r="I22" s="208" t="str">
        <x:f>IF(E22="","数据缺失",IF(E22&lt;=F22,"偏低",IF(E22&lt;=G22,"合理",IF(E22&lt;=G22*1.5,"偏高","高"))))</x:f>
        <x:v>偏高</x:v>
      </x:c>
    </x:row>
    <x:row r="23">
      <x:c r="A23" s="207" t="str">
        <x:v>港股</x:v>
      </x:c>
      <x:c r="B23" s="230" t="str">
        <x:v>03690.HK</x:v>
      </x:c>
      <x:c r="C23" s="230" t="str">
        <x:v>美团-W</x:v>
      </x:c>
      <x:c r="D23" s="236" t="str">
        <x:v>PS</x:v>
      </x:c>
      <x:c r="E23" s="243" t="n">
        <x:f>IF(D23="PE",'行情技术'!T14,'行情技术'!U14)</x:f>
        <x:v>1.35</x:v>
      </x:c>
      <x:c r="F23" s="243" t="n">
        <x:v>1.5</x:v>
      </x:c>
      <x:c r="G23" s="243" t="n">
        <x:v>4</x:v>
      </x:c>
      <x:c r="H23" s="243" t="n">
        <x:f>IF(E23="",40,IF(E23&lt;=F23,90,IF(E23&lt;=G23,90-(E23-F23)/(G23-F23)*30,IF(E23&lt;=G23*1.5,60-(E23-G23)/(G23*0.5)*30,20))))</x:f>
        <x:v>90</x:v>
      </x:c>
      <x:c r="I23" s="208" t="str">
        <x:f>IF(E23="","数据缺失",IF(E23&lt;=F23,"偏低",IF(E23&lt;=G23,"合理",IF(E23&lt;=G23*1.5,"偏高","高"))))</x:f>
        <x:v>偏低</x:v>
      </x:c>
    </x:row>
    <x:row r="24">
      <x:c r="A24" s="207" t="str">
        <x:v>港股</x:v>
      </x:c>
      <x:c r="B24" s="230" t="str">
        <x:v>00700.HK</x:v>
      </x:c>
      <x:c r="C24" s="230" t="str">
        <x:v>腾讯控股</x:v>
      </x:c>
      <x:c r="D24" s="236" t="str">
        <x:v>PE</x:v>
      </x:c>
      <x:c r="E24" s="243" t="n">
        <x:f>IF(D24="PE",'行情技术'!T15,'行情技术'!U15)</x:f>
        <x:v>17.15</x:v>
      </x:c>
      <x:c r="F24" s="243" t="n">
        <x:v>15</x:v>
      </x:c>
      <x:c r="G24" s="243" t="n">
        <x:v>25</x:v>
      </x:c>
      <x:c r="H24" s="243" t="n">
        <x:f>IF(E24="",40,IF(E24&lt;=F24,90,IF(E24&lt;=G24,90-(E24-F24)/(G24-F24)*30,IF(E24&lt;=G24*1.5,60-(E24-G24)/(G24*0.5)*30,20))))</x:f>
        <x:v>83.55000000000001</x:v>
      </x:c>
      <x:c r="I24" s="208" t="str">
        <x:f>IF(E24="","数据缺失",IF(E24&lt;=F24,"偏低",IF(E24&lt;=G24,"合理",IF(E24&lt;=G24*1.5,"偏高","高"))))</x:f>
        <x:v>合理</x:v>
      </x:c>
    </x:row>
    <x:row r="25">
      <x:c r="A25" s="207" t="str">
        <x:v>美股</x:v>
      </x:c>
      <x:c r="B25" s="230" t="str">
        <x:v>TSM</x:v>
      </x:c>
      <x:c r="C25" s="230" t="str">
        <x:v>台积电</x:v>
      </x:c>
      <x:c r="D25" s="236" t="str">
        <x:v>PE</x:v>
      </x:c>
      <x:c r="E25" s="243" t="n">
        <x:f>IF(D25="PE",'行情技术'!T16,'行情技术'!U16)</x:f>
        <x:v>36.86</x:v>
      </x:c>
      <x:c r="F25" s="243" t="n">
        <x:v>25</x:v>
      </x:c>
      <x:c r="G25" s="243" t="n">
        <x:v>35</x:v>
      </x:c>
      <x:c r="H25" s="243" t="n">
        <x:f>IF(E25="",40,IF(E25&lt;=F25,90,IF(E25&lt;=G25,90-(E25-F25)/(G25-F25)*30,IF(E25&lt;=G25*1.5,60-(E25-G25)/(G25*0.5)*30,20))))</x:f>
        <x:v>56.81142857142857</x:v>
      </x:c>
      <x:c r="I25" s="208" t="str">
        <x:f>IF(E25="","数据缺失",IF(E25&lt;=F25,"偏低",IF(E25&lt;=G25,"合理",IF(E25&lt;=G25*1.5,"偏高","高"))))</x:f>
        <x:v>偏高</x:v>
      </x:c>
    </x:row>
    <x:row r="26">
      <x:c r="A26" s="207" t="str">
        <x:v>美股</x:v>
      </x:c>
      <x:c r="B26" s="230" t="str">
        <x:v>NIO</x:v>
      </x:c>
      <x:c r="C26" s="230" t="str">
        <x:v>蔚来</x:v>
      </x:c>
      <x:c r="D26" s="236" t="str">
        <x:v>PS</x:v>
      </x:c>
      <x:c r="E26" s="243" t="n">
        <x:f>IF(D26="PE",'行情技术'!T17,'行情技术'!U17)</x:f>
        <x:v>0.75</x:v>
      </x:c>
      <x:c r="F26" s="243" t="n">
        <x:v>0.7</x:v>
      </x:c>
      <x:c r="G26" s="243" t="n">
        <x:v>2</x:v>
      </x:c>
      <x:c r="H26" s="243" t="n">
        <x:f>IF(E26="",40,IF(E26&lt;=F26,90,IF(E26&lt;=G26,90-(E26-F26)/(G26-F26)*30,IF(E26&lt;=G26*1.5,60-(E26-G26)/(G26*0.5)*30,20))))</x:f>
        <x:v>88.84615384615384</x:v>
      </x:c>
      <x:c r="I26" s="208" t="str">
        <x:f>IF(E26="","数据缺失",IF(E26&lt;=F26,"偏低",IF(E26&lt;=G26,"合理",IF(E26&lt;=G26*1.5,"偏高","高"))))</x:f>
        <x:v>合理</x:v>
      </x:c>
    </x:row>
    <x:row r="27">
      <x:c r="A27" s="207" t="str">
        <x:v>美股</x:v>
      </x:c>
      <x:c r="B27" s="230" t="str">
        <x:v>PDD</x:v>
      </x:c>
      <x:c r="C27" s="230" t="str">
        <x:v>拼多多</x:v>
      </x:c>
      <x:c r="D27" s="236" t="str">
        <x:v>PE</x:v>
      </x:c>
      <x:c r="E27" s="243" t="n">
        <x:f>IF(D27="PE",'行情技术'!T18,'行情技术'!U18)</x:f>
        <x:v>9.6</x:v>
      </x:c>
      <x:c r="F27" s="243" t="n">
        <x:v>8</x:v>
      </x:c>
      <x:c r="G27" s="243" t="n">
        <x:v>18</x:v>
      </x:c>
      <x:c r="H27" s="243" t="n">
        <x:f>IF(E27="",40,IF(E27&lt;=F27,90,IF(E27&lt;=G27,90-(E27-F27)/(G27-F27)*30,IF(E27&lt;=G27*1.5,60-(E27-G27)/(G27*0.5)*30,20))))</x:f>
        <x:v>85.2</x:v>
      </x:c>
      <x:c r="I27" s="208" t="str">
        <x:f>IF(E27="","数据缺失",IF(E27&lt;=F27,"偏低",IF(E27&lt;=G27,"合理",IF(E27&lt;=G27*1.5,"偏高","高"))))</x:f>
        <x:v>合理</x:v>
      </x:c>
    </x:row>
    <x:row r="28">
      <x:c r="A28" s="207" t="str">
        <x:v>美股</x:v>
      </x:c>
      <x:c r="B28" s="230" t="str">
        <x:v>FUTU</x:v>
      </x:c>
      <x:c r="C28" s="230" t="str">
        <x:v>富途控股</x:v>
      </x:c>
      <x:c r="D28" s="236" t="str">
        <x:v>PE</x:v>
      </x:c>
      <x:c r="E28" s="243" t="n">
        <x:f>IF(D28="PE",'行情技术'!T19,'行情技术'!U19)</x:f>
        <x:v>12.07</x:v>
      </x:c>
      <x:c r="F28" s="243" t="n">
        <x:v>10</x:v>
      </x:c>
      <x:c r="G28" s="243" t="n">
        <x:v>20</x:v>
      </x:c>
      <x:c r="H28" s="243" t="n">
        <x:f>IF(E28="",40,IF(E28&lt;=F28,90,IF(E28&lt;=G28,90-(E28-F28)/(G28-F28)*30,IF(E28&lt;=G28*1.5,60-(E28-G28)/(G28*0.5)*30,20))))</x:f>
        <x:v>83.78999999999999</x:v>
      </x:c>
      <x:c r="I28" s="208" t="str">
        <x:f>IF(E28="","数据缺失",IF(E28&lt;=F28,"偏低",IF(E28&lt;=G28,"合理",IF(E28&lt;=G28*1.5,"偏高","高"))))</x:f>
        <x:v>合理</x:v>
      </x:c>
    </x:row>
    <x:row r="29">
      <x:c r="A29" s="207" t="str">
        <x:v>美股</x:v>
      </x:c>
      <x:c r="B29" s="230" t="str">
        <x:v>BIDU</x:v>
      </x:c>
      <x:c r="C29" s="230" t="str">
        <x:v>百度</x:v>
      </x:c>
      <x:c r="D29" s="236" t="str">
        <x:v>PS</x:v>
      </x:c>
      <x:c r="E29" s="243" t="n">
        <x:f>IF(D29="PE",'行情技术'!T20,'行情技术'!U20)</x:f>
        <x:v>1.97</x:v>
      </x:c>
      <x:c r="F29" s="243" t="n">
        <x:v>1</x:v>
      </x:c>
      <x:c r="G29" s="243" t="n">
        <x:v>3</x:v>
      </x:c>
      <x:c r="H29" s="243" t="n">
        <x:f>IF(E29="",40,IF(E29&lt;=F29,90,IF(E29&lt;=G29,90-(E29-F29)/(G29-F29)*30,IF(E29&lt;=G29*1.5,60-(E29-G29)/(G29*0.5)*30,20))))</x:f>
        <x:v>75.45</x:v>
      </x:c>
      <x:c r="I29" s="208" t="str">
        <x:f>IF(E29="","数据缺失",IF(E29&lt;=F29,"偏低",IF(E29&lt;=G29,"合理",IF(E29&lt;=G29*1.5,"偏高","高"))))</x:f>
        <x:v>合理</x:v>
      </x:c>
    </x:row>
    <x:row r="30">
      <x:c r="A30" s="207" t="str">
        <x:v>美股</x:v>
      </x:c>
      <x:c r="B30" s="230" t="str">
        <x:v>BABA</x:v>
      </x:c>
      <x:c r="C30" s="230" t="str">
        <x:v>阿里巴巴</x:v>
      </x:c>
      <x:c r="D30" s="236" t="str">
        <x:v>PE</x:v>
      </x:c>
      <x:c r="E30" s="243" t="n">
        <x:f>IF(D30="PE",'行情技术'!T21,'行情技术'!U21)</x:f>
        <x:v>19.7</x:v>
      </x:c>
      <x:c r="F30" s="243" t="n">
        <x:v>10</x:v>
      </x:c>
      <x:c r="G30" s="243" t="n">
        <x:v>20</x:v>
      </x:c>
      <x:c r="H30" s="243" t="n">
        <x:f>IF(E30="",40,IF(E30&lt;=F30,90,IF(E30&lt;=G30,90-(E30-F30)/(G30-F30)*30,IF(E30&lt;=G30*1.5,60-(E30-G30)/(G30*0.5)*30,20))))</x:f>
        <x:v>60.900000000000006</x:v>
      </x:c>
      <x:c r="I30" s="208" t="str">
        <x:f>IF(E30="","数据缺失",IF(E30&lt;=F30,"偏低",IF(E30&lt;=G30,"合理",IF(E30&lt;=G30*1.5,"偏高","高"))))</x:f>
        <x:v>合理</x:v>
      </x:c>
    </x:row>
    <x:row r="31">
      <x:c r="A31" s="207" t="str">
        <x:v>港股</x:v>
      </x:c>
      <x:c r="B31" s="230" t="str">
        <x:v>02513.HK</x:v>
      </x:c>
      <x:c r="C31" s="230" t="str">
        <x:v>智谱</x:v>
      </x:c>
      <x:c r="D31" s="236" t="str">
        <x:v>PS</x:v>
      </x:c>
      <x:c r="E31" s="243" t="n">
        <x:f>IF(D31="PE",'行情技术'!T22,'行情技术'!U22)</x:f>
        <x:v>654.65</x:v>
      </x:c>
      <x:c r="F31" s="243" t="n">
        <x:v>20</x:v>
      </x:c>
      <x:c r="G31" s="243" t="n">
        <x:v>60</x:v>
      </x:c>
      <x:c r="H31" s="243" t="n">
        <x:f>IF(E31="",40,IF(E31&lt;=F31,90,IF(E31&lt;=G31,90-(E31-F31)/(G31-F31)*30,IF(E31&lt;=G31*1.5,60-(E31-G31)/(G31*0.5)*30,20))))</x:f>
        <x:v>20</x:v>
      </x:c>
      <x:c r="I31" s="208" t="str">
        <x:f>IF(E31="","数据缺失",IF(E31&lt;=F31,"偏低",IF(E31&lt;=G31,"合理",IF(E31&lt;=G31*1.5,"偏高","高"))))</x:f>
        <x:v>高</x:v>
      </x:c>
    </x:row>
    <x:row r="32">
      <x:c r="A32" s="209" t="str">
        <x:v>美股</x:v>
      </x:c>
      <x:c r="B32" s="231" t="str">
        <x:v>SKHY</x:v>
      </x:c>
      <x:c r="C32" s="231" t="str">
        <x:v>SK海力士ADR</x:v>
      </x:c>
      <x:c r="D32" s="236" t="str">
        <x:v>PE</x:v>
      </x:c>
      <x:c r="E32" s="244" t="n">
        <x:f>IF(D32="PE",'行情技术'!T23,'行情技术'!U23)</x:f>
        <x:v>18.58</x:v>
      </x:c>
      <x:c r="F32" s="244" t="n">
        <x:v>12</x:v>
      </x:c>
      <x:c r="G32" s="244" t="n">
        <x:v>25</x:v>
      </x:c>
      <x:c r="H32" s="244" t="n">
        <x:f>IF(E32="",40,IF(E32&lt;=F32,90,IF(E32&lt;=G32,90-(E32-F32)/(G32-F32)*30,IF(E32&lt;=G32*1.5,60-(E32-G32)/(G32*0.5)*30,20))))</x:f>
        <x:v>74.81538461538462</x:v>
      </x:c>
      <x:c r="I32" s="210" t="str">
        <x:f>IF(E32="","数据缺失",IF(E32&lt;=F32,"偏低",IF(E32&lt;=G32,"合理",IF(E32&lt;=G32*1.5,"偏高","高"))))</x:f>
        <x:v>合理</x:v>
      </x:c>
    </x:row>
  </x:sheetData>
  <x:mergeCells>
    <x:mergeCell ref="A1:I2"/>
    <x:mergeCell ref="A12:I12"/>
  </x:mergeCells>
  <x:conditionalFormatting sqref="H15:H32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5" max="5" width="10" hidden="0" customWidth="1"/>
    <x:col min="23" max="23" width="10" hidden="0" customWidth="1"/>
    <x:col min="2" max="2" width="14" hidden="0" customWidth="1"/>
    <x:col min="3" max="3" width="14" hidden="0" customWidth="1"/>
    <x:col min="4" max="4" width="13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</x:cols>
  <x:sheetData>
    <x:row r="1">
      <x:c r="A1" s="181" t="str">
        <x:v>行情、估值与技术指标｜截至各市场最近交易日</x:v>
      </x:c>
      <x:c r="B1" s="181" t="str">
        <x:v>行情、估值与技术指标｜截至各市场最近交易日</x:v>
      </x:c>
      <x:c r="C1" s="181" t="str">
        <x:v>行情、估值与技术指标｜截至各市场最近交易日</x:v>
      </x:c>
      <x:c r="D1" s="181" t="str">
        <x:v>行情、估值与技术指标｜截至各市场最近交易日</x:v>
      </x:c>
      <x:c r="E1" s="181" t="str">
        <x:v>行情、估值与技术指标｜截至各市场最近交易日</x:v>
      </x:c>
      <x:c r="F1" s="181" t="str">
        <x:v>行情、估值与技术指标｜截至各市场最近交易日</x:v>
      </x:c>
      <x:c r="G1" s="181" t="str">
        <x:v>行情、估值与技术指标｜截至各市场最近交易日</x:v>
      </x:c>
      <x:c r="H1" s="181" t="str">
        <x:v>行情、估值与技术指标｜截至各市场最近交易日</x:v>
      </x:c>
      <x:c r="I1" s="181" t="str">
        <x:v>行情、估值与技术指标｜截至各市场最近交易日</x:v>
      </x:c>
      <x:c r="J1" s="181" t="str">
        <x:v>行情、估值与技术指标｜截至各市场最近交易日</x:v>
      </x:c>
      <x:c r="K1" s="181" t="str">
        <x:v>行情、估值与技术指标｜截至各市场最近交易日</x:v>
      </x:c>
      <x:c r="L1" s="181" t="str">
        <x:v>行情、估值与技术指标｜截至各市场最近交易日</x:v>
      </x:c>
      <x:c r="M1" s="181" t="str">
        <x:v>行情、估值与技术指标｜截至各市场最近交易日</x:v>
      </x:c>
      <x:c r="N1" s="181" t="str">
        <x:v>行情、估值与技术指标｜截至各市场最近交易日</x:v>
      </x:c>
      <x:c r="O1" s="181" t="str">
        <x:v>行情、估值与技术指标｜截至各市场最近交易日</x:v>
      </x:c>
      <x:c r="P1" s="181" t="str">
        <x:v>行情、估值与技术指标｜截至各市场最近交易日</x:v>
      </x:c>
      <x:c r="Q1" s="181" t="str">
        <x:v>行情、估值与技术指标｜截至各市场最近交易日</x:v>
      </x:c>
      <x:c r="R1" s="181" t="str">
        <x:v>行情、估值与技术指标｜截至各市场最近交易日</x:v>
      </x:c>
      <x:c r="S1" s="181" t="str">
        <x:v>行情、估值与技术指标｜截至各市场最近交易日</x:v>
      </x:c>
      <x:c r="T1" s="181" t="str">
        <x:v>行情、估值与技术指标｜截至各市场最近交易日</x:v>
      </x:c>
      <x:c r="U1" s="181" t="str">
        <x:v>行情、估值与技术指标｜截至各市场最近交易日</x:v>
      </x:c>
      <x:c r="V1" s="181" t="str">
        <x:v>行情、估值与技术指标｜截至各市场最近交易日</x:v>
      </x:c>
      <x:c r="W1" s="181" t="str">
        <x:v>行情、估值与技术指标｜截至各市场最近交易日</x:v>
      </x:c>
    </x:row>
    <x:row r="2">
      <x:c r="A2" s="181" t="str">
        <x:v>行情、估值与技术指标｜截至各市场最近交易日</x:v>
      </x:c>
      <x:c r="B2" s="181" t="str">
        <x:v>行情、估值与技术指标｜截至各市场最近交易日</x:v>
      </x:c>
      <x:c r="C2" s="181" t="str">
        <x:v>行情、估值与技术指标｜截至各市场最近交易日</x:v>
      </x:c>
      <x:c r="D2" s="181" t="str">
        <x:v>行情、估值与技术指标｜截至各市场最近交易日</x:v>
      </x:c>
      <x:c r="E2" s="181" t="str">
        <x:v>行情、估值与技术指标｜截至各市场最近交易日</x:v>
      </x:c>
      <x:c r="F2" s="181" t="str">
        <x:v>行情、估值与技术指标｜截至各市场最近交易日</x:v>
      </x:c>
      <x:c r="G2" s="181" t="str">
        <x:v>行情、估值与技术指标｜截至各市场最近交易日</x:v>
      </x:c>
      <x:c r="H2" s="181" t="str">
        <x:v>行情、估值与技术指标｜截至各市场最近交易日</x:v>
      </x:c>
      <x:c r="I2" s="181" t="str">
        <x:v>行情、估值与技术指标｜截至各市场最近交易日</x:v>
      </x:c>
      <x:c r="J2" s="181" t="str">
        <x:v>行情、估值与技术指标｜截至各市场最近交易日</x:v>
      </x:c>
      <x:c r="K2" s="181" t="str">
        <x:v>行情、估值与技术指标｜截至各市场最近交易日</x:v>
      </x:c>
      <x:c r="L2" s="181" t="str">
        <x:v>行情、估值与技术指标｜截至各市场最近交易日</x:v>
      </x:c>
      <x:c r="M2" s="181" t="str">
        <x:v>行情、估值与技术指标｜截至各市场最近交易日</x:v>
      </x:c>
      <x:c r="N2" s="181" t="str">
        <x:v>行情、估值与技术指标｜截至各市场最近交易日</x:v>
      </x:c>
      <x:c r="O2" s="181" t="str">
        <x:v>行情、估值与技术指标｜截至各市场最近交易日</x:v>
      </x:c>
      <x:c r="P2" s="181" t="str">
        <x:v>行情、估值与技术指标｜截至各市场最近交易日</x:v>
      </x:c>
      <x:c r="Q2" s="181" t="str">
        <x:v>行情、估值与技术指标｜截至各市场最近交易日</x:v>
      </x:c>
      <x:c r="R2" s="181" t="str">
        <x:v>行情、估值与技术指标｜截至各市场最近交易日</x:v>
      </x:c>
      <x:c r="S2" s="181" t="str">
        <x:v>行情、估值与技术指标｜截至各市场最近交易日</x:v>
      </x:c>
      <x:c r="T2" s="181" t="str">
        <x:v>行情、估值与技术指标｜截至各市场最近交易日</x:v>
      </x:c>
      <x:c r="U2" s="181" t="str">
        <x:v>行情、估值与技术指标｜截至各市场最近交易日</x:v>
      </x:c>
      <x:c r="V2" s="181" t="str">
        <x:v>行情、估值与技术指标｜截至各市场最近交易日</x:v>
      </x:c>
      <x:c r="W2" s="181" t="str">
        <x:v>行情、估值与技术指标｜截至各市场最近交易日</x:v>
      </x:c>
    </x:row>
    <x:row r="3">
      <x:c r="A3" s="241" t="str">
        <x:v>来源：Yahoo Finance Chart/Fundamentals API；技术指标使用未复权收盘价，适合统一监控，不替代交易所逐笔行情。MA=简单移动平均；ATR为14日平均真实波幅/收盘价。</x:v>
      </x:c>
      <x:c r="B3" s="241" t="str">
        <x:v>来源：Yahoo Finance Chart/Fundamentals API；技术指标使用未复权收盘价，适合统一监控，不替代交易所逐笔行情。MA=简单移动平均；ATR为14日平均真实波幅/收盘价。</x:v>
      </x:c>
      <x:c r="C3" s="241" t="str">
        <x:v>来源：Yahoo Finance Chart/Fundamentals API；技术指标使用未复权收盘价，适合统一监控，不替代交易所逐笔行情。MA=简单移动平均；ATR为14日平均真实波幅/收盘价。</x:v>
      </x:c>
      <x:c r="D3" s="241" t="str">
        <x:v>来源：Yahoo Finance Chart/Fundamentals API；技术指标使用未复权收盘价，适合统一监控，不替代交易所逐笔行情。MA=简单移动平均；ATR为14日平均真实波幅/收盘价。</x:v>
      </x:c>
      <x:c r="E3" s="241" t="str">
        <x:v>来源：Yahoo Finance Chart/Fundamentals API；技术指标使用未复权收盘价，适合统一监控，不替代交易所逐笔行情。MA=简单移动平均；ATR为14日平均真实波幅/收盘价。</x:v>
      </x:c>
      <x:c r="F3" s="241" t="str">
        <x:v>来源：Yahoo Finance Chart/Fundamentals API；技术指标使用未复权收盘价，适合统一监控，不替代交易所逐笔行情。MA=简单移动平均；ATR为14日平均真实波幅/收盘价。</x:v>
      </x:c>
      <x:c r="G3" s="241" t="str">
        <x:v>来源：Yahoo Finance Chart/Fundamentals API；技术指标使用未复权收盘价，适合统一监控，不替代交易所逐笔行情。MA=简单移动平均；ATR为14日平均真实波幅/收盘价。</x:v>
      </x:c>
      <x:c r="H3" s="241" t="str">
        <x:v>来源：Yahoo Finance Chart/Fundamentals API；技术指标使用未复权收盘价，适合统一监控，不替代交易所逐笔行情。MA=简单移动平均；ATR为14日平均真实波幅/收盘价。</x:v>
      </x:c>
      <x:c r="I3" s="241" t="str">
        <x:v>来源：Yahoo Finance Chart/Fundamentals API；技术指标使用未复权收盘价，适合统一监控，不替代交易所逐笔行情。MA=简单移动平均；ATR为14日平均真实波幅/收盘价。</x:v>
      </x:c>
      <x:c r="J3" s="241" t="str">
        <x:v>来源：Yahoo Finance Chart/Fundamentals API；技术指标使用未复权收盘价，适合统一监控，不替代交易所逐笔行情。MA=简单移动平均；ATR为14日平均真实波幅/收盘价。</x:v>
      </x:c>
      <x:c r="K3" s="241" t="str">
        <x:v>来源：Yahoo Finance Chart/Fundamentals API；技术指标使用未复权收盘价，适合统一监控，不替代交易所逐笔行情。MA=简单移动平均；ATR为14日平均真实波幅/收盘价。</x:v>
      </x:c>
      <x:c r="L3" s="241" t="str">
        <x:v>来源：Yahoo Finance Chart/Fundamentals API；技术指标使用未复权收盘价，适合统一监控，不替代交易所逐笔行情。MA=简单移动平均；ATR为14日平均真实波幅/收盘价。</x:v>
      </x:c>
      <x:c r="M3" s="241" t="str">
        <x:v>来源：Yahoo Finance Chart/Fundamentals API；技术指标使用未复权收盘价，适合统一监控，不替代交易所逐笔行情。MA=简单移动平均；ATR为14日平均真实波幅/收盘价。</x:v>
      </x:c>
      <x:c r="N3" s="241" t="str">
        <x:v>来源：Yahoo Finance Chart/Fundamentals API；技术指标使用未复权收盘价，适合统一监控，不替代交易所逐笔行情。MA=简单移动平均；ATR为14日平均真实波幅/收盘价。</x:v>
      </x:c>
      <x:c r="O3" s="241" t="str">
        <x:v>来源：Yahoo Finance Chart/Fundamentals API；技术指标使用未复权收盘价，适合统一监控，不替代交易所逐笔行情。MA=简单移动平均；ATR为14日平均真实波幅/收盘价。</x:v>
      </x:c>
      <x:c r="P3" s="241" t="str">
        <x:v>来源：Yahoo Finance Chart/Fundamentals API；技术指标使用未复权收盘价，适合统一监控，不替代交易所逐笔行情。MA=简单移动平均；ATR为14日平均真实波幅/收盘价。</x:v>
      </x:c>
      <x:c r="Q3" s="241" t="str">
        <x:v>来源：Yahoo Finance Chart/Fundamentals API；技术指标使用未复权收盘价，适合统一监控，不替代交易所逐笔行情。MA=简单移动平均；ATR为14日平均真实波幅/收盘价。</x:v>
      </x:c>
      <x:c r="R3" s="241" t="str">
        <x:v>来源：Yahoo Finance Chart/Fundamentals API；技术指标使用未复权收盘价，适合统一监控，不替代交易所逐笔行情。MA=简单移动平均；ATR为14日平均真实波幅/收盘价。</x:v>
      </x:c>
      <x:c r="S3" s="241" t="str">
        <x:v>来源：Yahoo Finance Chart/Fundamentals API；技术指标使用未复权收盘价，适合统一监控，不替代交易所逐笔行情。MA=简单移动平均；ATR为14日平均真实波幅/收盘价。</x:v>
      </x:c>
      <x:c r="T3" s="241" t="str">
        <x:v>来源：Yahoo Finance Chart/Fundamentals API；技术指标使用未复权收盘价，适合统一监控，不替代交易所逐笔行情。MA=简单移动平均；ATR为14日平均真实波幅/收盘价。</x:v>
      </x:c>
      <x:c r="U3" s="241" t="str">
        <x:v>来源：Yahoo Finance Chart/Fundamentals API；技术指标使用未复权收盘价，适合统一监控，不替代交易所逐笔行情。MA=简单移动平均；ATR为14日平均真实波幅/收盘价。</x:v>
      </x:c>
      <x:c r="V3" s="241" t="str">
        <x:v>来源：Yahoo Finance Chart/Fundamentals API；技术指标使用未复权收盘价，适合统一监控，不替代交易所逐笔行情。MA=简单移动平均；ATR为14日平均真实波幅/收盘价。</x:v>
      </x:c>
      <x:c r="W3" s="241" t="str">
        <x:v>来源：Yahoo Finance Chart/Fundamentals API；技术指标使用未复权收盘价，适合统一监控，不替代交易所逐笔行情。MA=简单移动平均；ATR为14日平均真实波幅/收盘价。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  <x:c r="L4" s="145"/>
      <x:c r="M4" s="145"/>
      <x:c r="N4" s="145"/>
      <x:c r="O4" s="145"/>
      <x:c r="P4" s="145"/>
      <x:c r="Q4" s="145"/>
      <x:c r="R4" s="145"/>
      <x:c r="S4" s="145"/>
      <x:c r="T4" s="145"/>
      <x:c r="U4" s="145"/>
      <x:c r="V4" s="145"/>
      <x:c r="W4" s="145"/>
    </x:row>
    <x:row r="5">
      <x:c r="A5" s="190" t="str">
        <x:v>市场</x:v>
      </x:c>
      <x:c r="B5" s="222" t="str">
        <x:v>代码</x:v>
      </x:c>
      <x:c r="C5" s="222" t="str">
        <x:v>名称</x:v>
      </x:c>
      <x:c r="D5" s="222" t="str">
        <x:v>交易日</x:v>
      </x:c>
      <x:c r="E5" s="222" t="str">
        <x:v>币种</x:v>
      </x:c>
      <x:c r="F5" s="222" t="str">
        <x:v>收盘价</x:v>
      </x:c>
      <x:c r="G5" s="222" t="str">
        <x:v>MA20</x:v>
      </x:c>
      <x:c r="H5" s="222" t="str">
        <x:v>MA60</x:v>
      </x:c>
      <x:c r="I5" s="222" t="str">
        <x:v>MA120</x:v>
      </x:c>
      <x:c r="J5" s="222" t="str">
        <x:v>MA250</x:v>
      </x:c>
      <x:c r="K5" s="222" t="str">
        <x:v>20日涨跌</x:v>
      </x:c>
      <x:c r="L5" s="222" t="str">
        <x:v>60日涨跌</x:v>
      </x:c>
      <x:c r="M5" s="222" t="str">
        <x:v>120日涨跌</x:v>
      </x:c>
      <x:c r="N5" s="222" t="str">
        <x:v>250日涨跌</x:v>
      </x:c>
      <x:c r="O5" s="222" t="str">
        <x:v>52周高</x:v>
      </x:c>
      <x:c r="P5" s="222" t="str">
        <x:v>距52周高</x:v>
      </x:c>
      <x:c r="Q5" s="222" t="str">
        <x:v>RSI14</x:v>
      </x:c>
      <x:c r="R5" s="222" t="str">
        <x:v>ATR14%</x:v>
      </x:c>
      <x:c r="S5" s="222" t="str">
        <x:v>量比20日</x:v>
      </x:c>
      <x:c r="T5" s="222" t="str">
        <x:v>PE(TTM)</x:v>
      </x:c>
      <x:c r="U5" s="222" t="str">
        <x:v>PS(TTM)</x:v>
      </x:c>
      <x:c r="V5" s="222" t="str">
        <x:v>市值(十亿币种)</x:v>
      </x:c>
      <x:c r="W5" s="191" t="str">
        <x:v>来源编号</x:v>
      </x:c>
    </x:row>
    <x:row r="6">
      <x:c r="A6" s="205" t="str">
        <x:v>A股</x:v>
      </x:c>
      <x:c r="B6" s="229" t="str">
        <x:v>600036.SH</x:v>
      </x:c>
      <x:c r="C6" s="229" t="str">
        <x:v>招商银行</x:v>
      </x:c>
      <x:c r="D6" s="245" t="n">
        <x:v>46245</x:v>
      </x:c>
      <x:c r="E6" s="229" t="str">
        <x:v>CNY</x:v>
      </x:c>
      <x:c r="F6" s="248" t="n">
        <x:v>38.95</x:v>
      </x:c>
      <x:c r="G6" s="248" t="n">
        <x:v>38.99</x:v>
      </x:c>
      <x:c r="H6" s="248" t="n">
        <x:v>38.0185</x:v>
      </x:c>
      <x:c r="I6" s="248" t="n">
        <x:v>38.5603</x:v>
      </x:c>
      <x:c r="J6" s="248" t="n">
        <x:v>40.3039</x:v>
      </x:c>
      <x:c r="K6" s="251" t="n">
        <x:v>0.0476</x:v>
      </x:c>
      <x:c r="L6" s="251" t="n">
        <x:v>0.0395</x:v>
      </x:c>
      <x:c r="M6" s="251" t="n">
        <x:v>-0.0134</x:v>
      </x:c>
      <x:c r="N6" s="251" t="n">
        <x:v>-0.1231</x:v>
      </x:c>
      <x:c r="O6" s="248" t="n">
        <x:v>45.73</x:v>
      </x:c>
      <x:c r="P6" s="251" t="n">
        <x:v>-0.1483</x:v>
      </x:c>
      <x:c r="Q6" s="248" t="n">
        <x:v>52.11</x:v>
      </x:c>
      <x:c r="R6" s="254" t="n">
        <x:v>0.0187</x:v>
      </x:c>
      <x:c r="S6" s="257" t="n">
        <x:v>0.48</x:v>
      </x:c>
      <x:c r="T6" s="248" t="n">
        <x:v>6.81</x:v>
      </x:c>
      <x:c r="U6" s="248" t="n">
        <x:v>3.06</x:v>
      </x:c>
      <x:c r="V6" s="260" t="n">
        <x:v>996.206283995</x:v>
      </x:c>
      <x:c r="W6" s="206" t="str">
        <x:v>M01</x:v>
      </x:c>
    </x:row>
    <x:row r="7">
      <x:c r="A7" s="207" t="str">
        <x:v>A股</x:v>
      </x:c>
      <x:c r="B7" s="230" t="str">
        <x:v>600584.SH</x:v>
      </x:c>
      <x:c r="C7" s="230" t="str">
        <x:v>长电科技</x:v>
      </x:c>
      <x:c r="D7" s="246" t="n">
        <x:v>46245</x:v>
      </x:c>
      <x:c r="E7" s="230" t="str">
        <x:v>CNY</x:v>
      </x:c>
      <x:c r="F7" s="249" t="n">
        <x:v>77.67</x:v>
      </x:c>
      <x:c r="G7" s="249" t="n">
        <x:v>76.93</x:v>
      </x:c>
      <x:c r="H7" s="249" t="n">
        <x:v>82.7353</x:v>
      </x:c>
      <x:c r="I7" s="249" t="n">
        <x:v>64.1428</x:v>
      </x:c>
      <x:c r="J7" s="249" t="n">
        <x:v>51.3707</x:v>
      </x:c>
      <x:c r="K7" s="252" t="n">
        <x:v>-0.2437</x:v>
      </x:c>
      <x:c r="L7" s="252" t="n">
        <x:v>0.3316</x:v>
      </x:c>
      <x:c r="M7" s="252" t="n">
        <x:v>0.661</x:v>
      </x:c>
      <x:c r="N7" s="252" t="n">
        <x:v>1.1854</x:v>
      </x:c>
      <x:c r="O7" s="249" t="n">
        <x:v>113.87</x:v>
      </x:c>
      <x:c r="P7" s="252" t="n">
        <x:v>-0.3179</x:v>
      </x:c>
      <x:c r="Q7" s="249" t="n">
        <x:v>41.85</x:v>
      </x:c>
      <x:c r="R7" s="255" t="n">
        <x:v>0.0779</x:v>
      </x:c>
      <x:c r="S7" s="258" t="n">
        <x:v>0.71</x:v>
      </x:c>
      <x:c r="T7" s="249" t="n">
        <x:v>85.35</x:v>
      </x:c>
      <x:c r="U7" s="249" t="n">
        <x:v>3.63</x:v>
      </x:c>
      <x:c r="V7" s="261" t="n">
        <x:v>140.504832036</x:v>
      </x:c>
      <x:c r="W7" s="208" t="str">
        <x:v>M02</x:v>
      </x:c>
    </x:row>
    <x:row r="8">
      <x:c r="A8" s="207" t="str">
        <x:v>A股</x:v>
      </x:c>
      <x:c r="B8" s="230" t="str">
        <x:v>601012.SH</x:v>
      </x:c>
      <x:c r="C8" s="230" t="str">
        <x:v>隆基绿能</x:v>
      </x:c>
      <x:c r="D8" s="246" t="n">
        <x:v>46245</x:v>
      </x:c>
      <x:c r="E8" s="230" t="str">
        <x:v>CNY</x:v>
      </x:c>
      <x:c r="F8" s="249" t="n">
        <x:v>12.79</x:v>
      </x:c>
      <x:c r="G8" s="249" t="n">
        <x:v>12.6095</x:v>
      </x:c>
      <x:c r="H8" s="249" t="n">
        <x:v>13.0413</x:v>
      </x:c>
      <x:c r="I8" s="249" t="n">
        <x:v>15.3717</x:v>
      </x:c>
      <x:c r="J8" s="249" t="n">
        <x:v>16.9001</x:v>
      </x:c>
      <x:c r="K8" s="252" t="n">
        <x:v>0.0904</x:v>
      </x:c>
      <x:c r="L8" s="252" t="n">
        <x:v>-0.1552</x:v>
      </x:c>
      <x:c r="M8" s="252" t="n">
        <x:v>-0.3332</x:v>
      </x:c>
      <x:c r="N8" s="252" t="n">
        <x:v>-0.2192</x:v>
      </x:c>
      <x:c r="O8" s="249" t="n">
        <x:v>23.57</x:v>
      </x:c>
      <x:c r="P8" s="252" t="n">
        <x:v>-0.4574</x:v>
      </x:c>
      <x:c r="Q8" s="249" t="n">
        <x:v>54.55</x:v>
      </x:c>
      <x:c r="R8" s="255" t="n">
        <x:v>0.0271</x:v>
      </x:c>
      <x:c r="S8" s="258" t="n">
        <x:v>0.66</x:v>
      </x:c>
      <x:c r="T8" s="249"/>
      <x:c r="U8" s="249" t="n">
        <x:v>1.45</x:v>
      </x:c>
      <x:c r="V8" s="261" t="n">
        <x:v>98.060214775</x:v>
      </x:c>
      <x:c r="W8" s="208" t="str">
        <x:v>M03</x:v>
      </x:c>
    </x:row>
    <x:row r="9">
      <x:c r="A9" s="207" t="str">
        <x:v>A股</x:v>
      </x:c>
      <x:c r="B9" s="230" t="str">
        <x:v>601899.SH</x:v>
      </x:c>
      <x:c r="C9" s="230" t="str">
        <x:v>紫金矿业</x:v>
      </x:c>
      <x:c r="D9" s="246" t="n">
        <x:v>46245</x:v>
      </x:c>
      <x:c r="E9" s="230" t="str">
        <x:v>CNY</x:v>
      </x:c>
      <x:c r="F9" s="249" t="n">
        <x:v>33.18</x:v>
      </x:c>
      <x:c r="G9" s="249" t="n">
        <x:v>32.054</x:v>
      </x:c>
      <x:c r="H9" s="249" t="n">
        <x:v>29.9668</x:v>
      </x:c>
      <x:c r="I9" s="249" t="n">
        <x:v>32.5212</x:v>
      </x:c>
      <x:c r="J9" s="249" t="n">
        <x:v>30.9888</x:v>
      </x:c>
      <x:c r="K9" s="252" t="n">
        <x:v>0.1418</x:v>
      </x:c>
      <x:c r="L9" s="252" t="n">
        <x:v>0.0601</x:v>
      </x:c>
      <x:c r="M9" s="252" t="n">
        <x:v>-0.1411</x:v>
      </x:c>
      <x:c r="N9" s="252" t="n">
        <x:v>0.6741</x:v>
      </x:c>
      <x:c r="O9" s="249" t="n">
        <x:v>44.94</x:v>
      </x:c>
      <x:c r="P9" s="252" t="n">
        <x:v>-0.2617</x:v>
      </x:c>
      <x:c r="Q9" s="249" t="n">
        <x:v>54.69</x:v>
      </x:c>
      <x:c r="R9" s="255" t="n">
        <x:v>0.0437</x:v>
      </x:c>
      <x:c r="S9" s="258" t="n">
        <x:v>1.43</x:v>
      </x:c>
      <x:c r="T9" s="249" t="n">
        <x:v>15.62</x:v>
      </x:c>
      <x:c r="U9" s="249" t="n">
        <x:v>2.61</x:v>
      </x:c>
      <x:c r="V9" s="261" t="n">
        <x:v>923.858790477</x:v>
      </x:c>
      <x:c r="W9" s="208" t="str">
        <x:v>M04</x:v>
      </x:c>
    </x:row>
    <x:row r="10">
      <x:c r="A10" s="207" t="str">
        <x:v>A股</x:v>
      </x:c>
      <x:c r="B10" s="230" t="str">
        <x:v>601985.SH</x:v>
      </x:c>
      <x:c r="C10" s="230" t="str">
        <x:v>中国核电</x:v>
      </x:c>
      <x:c r="D10" s="246" t="n">
        <x:v>46245</x:v>
      </x:c>
      <x:c r="E10" s="230" t="str">
        <x:v>CNY</x:v>
      </x:c>
      <x:c r="F10" s="249" t="n">
        <x:v>8.88</x:v>
      </x:c>
      <x:c r="G10" s="249" t="n">
        <x:v>8.933</x:v>
      </x:c>
      <x:c r="H10" s="249" t="n">
        <x:v>8.9712</x:v>
      </x:c>
      <x:c r="I10" s="249" t="n">
        <x:v>8.9363</x:v>
      </x:c>
      <x:c r="J10" s="249" t="n">
        <x:v>8.9113</x:v>
      </x:c>
      <x:c r="K10" s="252" t="n">
        <x:v>0.0023</x:v>
      </x:c>
      <x:c r="L10" s="252" t="n">
        <x:v>-0.0188</x:v>
      </x:c>
      <x:c r="M10" s="252" t="n">
        <x:v>0.029</x:v>
      </x:c>
      <x:c r="N10" s="252" t="n">
        <x:v>-0.041</x:v>
      </x:c>
      <x:c r="O10" s="249" t="n">
        <x:v>9.6</x:v>
      </x:c>
      <x:c r="P10" s="252" t="n">
        <x:v>-0.075</x:v>
      </x:c>
      <x:c r="Q10" s="249" t="n">
        <x:v>38.82</x:v>
      </x:c>
      <x:c r="R10" s="255" t="n">
        <x:v>0.0144</x:v>
      </x:c>
      <x:c r="S10" s="258" t="n">
        <x:v>0.68</x:v>
      </x:c>
      <x:c r="T10" s="249" t="n">
        <x:v>22.07</x:v>
      </x:c>
      <x:c r="U10" s="249" t="n">
        <x:v>2.25</x:v>
      </x:c>
      <x:c r="V10" s="261" t="n">
        <x:v>182.026818354</x:v>
      </x:c>
      <x:c r="W10" s="208" t="str">
        <x:v>M05</x:v>
      </x:c>
    </x:row>
    <x:row r="11">
      <x:c r="A11" s="207" t="str">
        <x:v>A股</x:v>
      </x:c>
      <x:c r="B11" s="230" t="str">
        <x:v>002241.SZ</x:v>
      </x:c>
      <x:c r="C11" s="230" t="str">
        <x:v>歌尔股份</x:v>
      </x:c>
      <x:c r="D11" s="246" t="n">
        <x:v>46245</x:v>
      </x:c>
      <x:c r="E11" s="230" t="str">
        <x:v>CNY</x:v>
      </x:c>
      <x:c r="F11" s="249" t="n">
        <x:v>22.7</x:v>
      </x:c>
      <x:c r="G11" s="249" t="n">
        <x:v>23.017</x:v>
      </x:c>
      <x:c r="H11" s="249" t="n">
        <x:v>23.5822</x:v>
      </x:c>
      <x:c r="I11" s="249" t="n">
        <x:v>24.1289</x:v>
      </x:c>
      <x:c r="J11" s="249" t="n">
        <x:v>27.2244</x:v>
      </x:c>
      <x:c r="K11" s="252" t="n">
        <x:v>0.0446</x:v>
      </x:c>
      <x:c r="L11" s="252" t="n">
        <x:v>-0.1205</x:v>
      </x:c>
      <x:c r="M11" s="252" t="n">
        <x:v>-0.1421</x:v>
      </x:c>
      <x:c r="N11" s="252" t="n">
        <x:v>-0.0274</x:v>
      </x:c>
      <x:c r="O11" s="249" t="n">
        <x:v>40.68</x:v>
      </x:c>
      <x:c r="P11" s="252" t="n">
        <x:v>-0.442</x:v>
      </x:c>
      <x:c r="Q11" s="249" t="n">
        <x:v>54.1</x:v>
      </x:c>
      <x:c r="R11" s="255" t="n">
        <x:v>0.0343</x:v>
      </x:c>
      <x:c r="S11" s="258" t="n">
        <x:v>0.52</x:v>
      </x:c>
      <x:c r="T11" s="249" t="n">
        <x:v>20.03</x:v>
      </x:c>
      <x:c r="U11" s="249" t="n">
        <x:v>0.81</x:v>
      </x:c>
      <x:c r="V11" s="261" t="n">
        <x:v>81.098350993</x:v>
      </x:c>
      <x:c r="W11" s="208" t="str">
        <x:v>M06</x:v>
      </x:c>
    </x:row>
    <x:row r="12">
      <x:c r="A12" s="207" t="str">
        <x:v>港股</x:v>
      </x:c>
      <x:c r="B12" s="230" t="str">
        <x:v>01810.HK</x:v>
      </x:c>
      <x:c r="C12" s="230" t="str">
        <x:v>小米集团-W</x:v>
      </x:c>
      <x:c r="D12" s="246" t="n">
        <x:v>46245</x:v>
      </x:c>
      <x:c r="E12" s="230" t="str">
        <x:v>HKD</x:v>
      </x:c>
      <x:c r="F12" s="249" t="n">
        <x:v>26.66</x:v>
      </x:c>
      <x:c r="G12" s="249" t="n">
        <x:v>27.867</x:v>
      </x:c>
      <x:c r="H12" s="249" t="n">
        <x:v>26.8057</x:v>
      </x:c>
      <x:c r="I12" s="249" t="n">
        <x:v>29.7962</x:v>
      </x:c>
      <x:c r="J12" s="249" t="n">
        <x:v>37.942</x:v>
      </x:c>
      <x:c r="K12" s="252" t="n">
        <x:v>0.0238</x:v>
      </x:c>
      <x:c r="L12" s="252" t="n">
        <x:v>-0.1595</x:v>
      </x:c>
      <x:c r="M12" s="252" t="n">
        <x:v>-0.2507</x:v>
      </x:c>
      <x:c r="N12" s="252" t="n">
        <x:v>-0.5113</x:v>
      </x:c>
      <x:c r="O12" s="249" t="n">
        <x:v>59.9</x:v>
      </x:c>
      <x:c r="P12" s="252" t="n">
        <x:v>-0.5549</x:v>
      </x:c>
      <x:c r="Q12" s="249" t="n">
        <x:v>49.92</x:v>
      </x:c>
      <x:c r="R12" s="255" t="n">
        <x:v>0.0574</x:v>
      </x:c>
      <x:c r="S12" s="258" t="n">
        <x:v>0.57</x:v>
      </x:c>
      <x:c r="T12" s="249" t="n">
        <x:v>15.23</x:v>
      </x:c>
      <x:c r="U12" s="249" t="n">
        <x:v>1.39</x:v>
      </x:c>
      <x:c r="V12" s="261" t="n">
        <x:v>711.097608564</x:v>
      </x:c>
      <x:c r="W12" s="208" t="str">
        <x:v>M07</x:v>
      </x:c>
    </x:row>
    <x:row r="13">
      <x:c r="A13" s="207" t="str">
        <x:v>港股</x:v>
      </x:c>
      <x:c r="B13" s="230" t="str">
        <x:v>00981.HK</x:v>
      </x:c>
      <x:c r="C13" s="230" t="str">
        <x:v>中芯国际</x:v>
      </x:c>
      <x:c r="D13" s="246" t="n">
        <x:v>46245</x:v>
      </x:c>
      <x:c r="E13" s="230" t="str">
        <x:v>HKD</x:v>
      </x:c>
      <x:c r="F13" s="249" t="n">
        <x:v>65.3</x:v>
      </x:c>
      <x:c r="G13" s="249" t="n">
        <x:v>68.545</x:v>
      </x:c>
      <x:c r="H13" s="249" t="n">
        <x:v>75.03</x:v>
      </x:c>
      <x:c r="I13" s="249" t="n">
        <x:v>69.2121</x:v>
      </x:c>
      <x:c r="J13" s="249" t="n">
        <x:v>69.3604</x:v>
      </x:c>
      <x:c r="K13" s="252" t="n">
        <x:v>-0.1666</x:v>
      </x:c>
      <x:c r="L13" s="252" t="n">
        <x:v>-0.0867</x:v>
      </x:c>
      <x:c r="M13" s="252" t="n">
        <x:v>-0.0874</x:v>
      </x:c>
      <x:c r="N13" s="252" t="n">
        <x:v>0.268</x:v>
      </x:c>
      <x:c r="O13" s="249" t="n">
        <x:v>93.5</x:v>
      </x:c>
      <x:c r="P13" s="252" t="n">
        <x:v>-0.3016</x:v>
      </x:c>
      <x:c r="Q13" s="249" t="n">
        <x:v>35.38</x:v>
      </x:c>
      <x:c r="R13" s="255" t="n">
        <x:v>0.0629</x:v>
      </x:c>
      <x:c r="S13" s="258" t="n">
        <x:v>0.35</x:v>
      </x:c>
      <x:c r="T13" s="249" t="n">
        <x:v>93.78</x:v>
      </x:c>
      <x:c r="U13" s="249" t="n">
        <x:v>7.25</x:v>
      </x:c>
      <x:c r="V13" s="261" t="n">
        <x:v>771.856946108</x:v>
      </x:c>
      <x:c r="W13" s="208" t="str">
        <x:v>M08</x:v>
      </x:c>
    </x:row>
    <x:row r="14">
      <x:c r="A14" s="207" t="str">
        <x:v>港股</x:v>
      </x:c>
      <x:c r="B14" s="230" t="str">
        <x:v>03690.HK</x:v>
      </x:c>
      <x:c r="C14" s="230" t="str">
        <x:v>美团-W</x:v>
      </x:c>
      <x:c r="D14" s="246" t="n">
        <x:v>46245</x:v>
      </x:c>
      <x:c r="E14" s="230" t="str">
        <x:v>HKD</x:v>
      </x:c>
      <x:c r="F14" s="249" t="n">
        <x:v>93.05</x:v>
      </x:c>
      <x:c r="G14" s="249" t="n">
        <x:v>89.55</x:v>
      </x:c>
      <x:c r="H14" s="249" t="n">
        <x:v>80.77</x:v>
      </x:c>
      <x:c r="I14" s="249" t="n">
        <x:v>81.6408</x:v>
      </x:c>
      <x:c r="J14" s="249" t="n">
        <x:v>92.7614</x:v>
      </x:c>
      <x:c r="K14" s="252" t="n">
        <x:v>0.1749</x:v>
      </x:c>
      <x:c r="L14" s="252" t="n">
        <x:v>0.0858</x:v>
      </x:c>
      <x:c r="M14" s="252" t="n">
        <x:v>0.0479</x:v>
      </x:c>
      <x:c r="N14" s="252" t="n">
        <x:v>-0.2435</x:v>
      </x:c>
      <x:c r="O14" s="249" t="n">
        <x:v>127</x:v>
      </x:c>
      <x:c r="P14" s="252" t="n">
        <x:v>-0.2673</x:v>
      </x:c>
      <x:c r="Q14" s="249" t="n">
        <x:v>79.75</x:v>
      </x:c>
      <x:c r="R14" s="255" t="n">
        <x:v>0.0375</x:v>
      </x:c>
      <x:c r="S14" s="258" t="n">
        <x:v>0.64</x:v>
      </x:c>
      <x:c r="T14" s="249" t="n">
        <x:v>16.85</x:v>
      </x:c>
      <x:c r="U14" s="249" t="n">
        <x:v>1.35</x:v>
      </x:c>
      <x:c r="V14" s="261" t="n">
        <x:v>579.535885111</x:v>
      </x:c>
      <x:c r="W14" s="208" t="str">
        <x:v>M09</x:v>
      </x:c>
    </x:row>
    <x:row r="15">
      <x:c r="A15" s="207" t="str">
        <x:v>港股</x:v>
      </x:c>
      <x:c r="B15" s="230" t="str">
        <x:v>00700.HK</x:v>
      </x:c>
      <x:c r="C15" s="230" t="str">
        <x:v>腾讯控股</x:v>
      </x:c>
      <x:c r="D15" s="246" t="n">
        <x:v>46245</x:v>
      </x:c>
      <x:c r="E15" s="230" t="str">
        <x:v>HKD</x:v>
      </x:c>
      <x:c r="F15" s="249" t="n">
        <x:v>470.8</x:v>
      </x:c>
      <x:c r="G15" s="249" t="n">
        <x:v>468.79</x:v>
      </x:c>
      <x:c r="H15" s="249" t="n">
        <x:v>453.9033</x:v>
      </x:c>
      <x:c r="I15" s="249" t="n">
        <x:v>479.8967</x:v>
      </x:c>
      <x:c r="J15" s="249" t="n">
        <x:v>550.9764</x:v>
      </x:c>
      <x:c r="K15" s="252" t="n">
        <x:v>0.032</x:v>
      </x:c>
      <x:c r="L15" s="252" t="n">
        <x:v>0.023</x:v>
      </x:c>
      <x:c r="M15" s="252" t="n">
        <x:v>-0.1456</x:v>
      </x:c>
      <x:c r="N15" s="252" t="n">
        <x:v>-0.144</x:v>
      </x:c>
      <x:c r="O15" s="249" t="n">
        <x:v>683</x:v>
      </x:c>
      <x:c r="P15" s="252" t="n">
        <x:v>-0.3107</x:v>
      </x:c>
      <x:c r="Q15" s="249" t="n">
        <x:v>64.38</x:v>
      </x:c>
      <x:c r="R15" s="255" t="n">
        <x:v>0.0284</x:v>
      </x:c>
      <x:c r="S15" s="258" t="n">
        <x:v>0.68</x:v>
      </x:c>
      <x:c r="T15" s="249" t="n">
        <x:v>17.15</x:v>
      </x:c>
      <x:c r="U15" s="249" t="n">
        <x:v>5.09</x:v>
      </x:c>
      <x:c r="V15" s="261" t="n">
        <x:v>4333.384236705</x:v>
      </x:c>
      <x:c r="W15" s="208" t="str">
        <x:v>M10</x:v>
      </x:c>
    </x:row>
    <x:row r="16">
      <x:c r="A16" s="207" t="str">
        <x:v>美股</x:v>
      </x:c>
      <x:c r="B16" s="230" t="str">
        <x:v>TSM</x:v>
      </x:c>
      <x:c r="C16" s="230" t="str">
        <x:v>台积电</x:v>
      </x:c>
      <x:c r="D16" s="246" t="n">
        <x:v>46244</x:v>
      </x:c>
      <x:c r="E16" s="230" t="str">
        <x:v>USD</x:v>
      </x:c>
      <x:c r="F16" s="249" t="n">
        <x:v>418.47</x:v>
      </x:c>
      <x:c r="G16" s="249" t="n">
        <x:v>409.1355</x:v>
      </x:c>
      <x:c r="H16" s="249" t="n">
        <x:v>422.8557</x:v>
      </x:c>
      <x:c r="I16" s="249" t="n">
        <x:v>394.5878</x:v>
      </x:c>
      <x:c r="J16" s="249" t="n">
        <x:v>341.5573</x:v>
      </x:c>
      <x:c r="K16" s="252" t="n">
        <x:v>-0.0074</x:v>
      </x:c>
      <x:c r="L16" s="252" t="n">
        <x:v>0.0467</x:v>
      </x:c>
      <x:c r="M16" s="252" t="n">
        <x:v>0.149</x:v>
      </x:c>
      <x:c r="N16" s="252" t="n">
        <x:v>0.7286</x:v>
      </x:c>
      <x:c r="O16" s="249" t="n">
        <x:v>479</x:v>
      </x:c>
      <x:c r="P16" s="252" t="n">
        <x:v>-0.1264</x:v>
      </x:c>
      <x:c r="Q16" s="249" t="n">
        <x:v>47.03</x:v>
      </x:c>
      <x:c r="R16" s="255" t="n">
        <x:v>0.0373</x:v>
      </x:c>
      <x:c r="S16" s="258" t="n">
        <x:v>0.79</x:v>
      </x:c>
      <x:c r="T16" s="249" t="n">
        <x:v>36.86</x:v>
      </x:c>
      <x:c r="U16" s="249" t="n">
        <x:v>17.14</x:v>
      </x:c>
      <x:c r="V16" s="261" t="n">
        <x:v>1906.507998895</x:v>
      </x:c>
      <x:c r="W16" s="208" t="str">
        <x:v>M11</x:v>
      </x:c>
    </x:row>
    <x:row r="17">
      <x:c r="A17" s="207" t="str">
        <x:v>美股</x:v>
      </x:c>
      <x:c r="B17" s="230" t="str">
        <x:v>NIO</x:v>
      </x:c>
      <x:c r="C17" s="230" t="str">
        <x:v>蔚来</x:v>
      </x:c>
      <x:c r="D17" s="246" t="n">
        <x:v>46244</x:v>
      </x:c>
      <x:c r="E17" s="230" t="str">
        <x:v>USD</x:v>
      </x:c>
      <x:c r="F17" s="249" t="n">
        <x:v>4.82</x:v>
      </x:c>
      <x:c r="G17" s="249" t="n">
        <x:v>4.7735</x:v>
      </x:c>
      <x:c r="H17" s="249" t="n">
        <x:v>5.1183</x:v>
      </x:c>
      <x:c r="I17" s="249" t="n">
        <x:v>5.4702</x:v>
      </x:c>
      <x:c r="J17" s="249" t="n">
        <x:v>5.6691</x:v>
      </x:c>
      <x:c r="K17" s="252" t="n">
        <x:v>-0.0223</x:v>
      </x:c>
      <x:c r="L17" s="252" t="n">
        <x:v>-0.263</x:v>
      </x:c>
      <x:c r="M17" s="252" t="n">
        <x:v>-0.0203</x:v>
      </x:c>
      <x:c r="N17" s="252" t="n">
        <x:v>-0.0183</x:v>
      </x:c>
      <x:c r="O17" s="249" t="n">
        <x:v>8.02</x:v>
      </x:c>
      <x:c r="P17" s="252" t="n">
        <x:v>-0.399</x:v>
      </x:c>
      <x:c r="Q17" s="249" t="n">
        <x:v>51.26</x:v>
      </x:c>
      <x:c r="R17" s="255" t="n">
        <x:v>0.0302</x:v>
      </x:c>
      <x:c r="S17" s="258" t="n">
        <x:v>1.24</x:v>
      </x:c>
      <x:c r="T17" s="249"/>
      <x:c r="U17" s="249" t="n">
        <x:v>0.75</x:v>
      </x:c>
      <x:c r="V17" s="261" t="n">
        <x:v>11.773262088</x:v>
      </x:c>
      <x:c r="W17" s="208" t="str">
        <x:v>M12</x:v>
      </x:c>
    </x:row>
    <x:row r="18">
      <x:c r="A18" s="207" t="str">
        <x:v>美股</x:v>
      </x:c>
      <x:c r="B18" s="230" t="str">
        <x:v>PDD</x:v>
      </x:c>
      <x:c r="C18" s="230" t="str">
        <x:v>拼多多</x:v>
      </x:c>
      <x:c r="D18" s="246" t="n">
        <x:v>46244</x:v>
      </x:c>
      <x:c r="E18" s="230" t="str">
        <x:v>USD</x:v>
      </x:c>
      <x:c r="F18" s="249" t="n">
        <x:v>93</x:v>
      </x:c>
      <x:c r="G18" s="249" t="n">
        <x:v>87.1755</x:v>
      </x:c>
      <x:c r="H18" s="249" t="n">
        <x:v>85.6423</x:v>
      </x:c>
      <x:c r="I18" s="249" t="n">
        <x:v>93.3665</x:v>
      </x:c>
      <x:c r="J18" s="249" t="n">
        <x:v>107.5062</x:v>
      </x:c>
      <x:c r="K18" s="252" t="n">
        <x:v>0.0998</x:v>
      </x:c>
      <x:c r="L18" s="252" t="n">
        <x:v>-0.0663</x:v>
      </x:c>
      <x:c r="M18" s="252" t="n">
        <x:v>-0.0867</x:v>
      </x:c>
      <x:c r="N18" s="252" t="n">
        <x:v>-0.1773</x:v>
      </x:c>
      <x:c r="O18" s="249" t="n">
        <x:v>139.41</x:v>
      </x:c>
      <x:c r="P18" s="252" t="n">
        <x:v>-0.3329</x:v>
      </x:c>
      <x:c r="Q18" s="249" t="n">
        <x:v>77.92</x:v>
      </x:c>
      <x:c r="R18" s="255" t="n">
        <x:v>0.0224</x:v>
      </x:c>
      <x:c r="S18" s="258" t="n">
        <x:v>0.82</x:v>
      </x:c>
      <x:c r="T18" s="249" t="n">
        <x:v>9.6</x:v>
      </x:c>
      <x:c r="U18" s="249" t="n">
        <x:v>2.07</x:v>
      </x:c>
      <x:c r="V18" s="261" t="n">
        <x:v>130.610859353</x:v>
      </x:c>
      <x:c r="W18" s="208" t="str">
        <x:v>M13</x:v>
      </x:c>
    </x:row>
    <x:row r="19">
      <x:c r="A19" s="207" t="str">
        <x:v>美股</x:v>
      </x:c>
      <x:c r="B19" s="230" t="str">
        <x:v>FUTU</x:v>
      </x:c>
      <x:c r="C19" s="230" t="str">
        <x:v>富途控股</x:v>
      </x:c>
      <x:c r="D19" s="246" t="n">
        <x:v>46244</x:v>
      </x:c>
      <x:c r="E19" s="230" t="str">
        <x:v>USD</x:v>
      </x:c>
      <x:c r="F19" s="249" t="n">
        <x:v>108.7</x:v>
      </x:c>
      <x:c r="G19" s="249" t="n">
        <x:v>103.075</x:v>
      </x:c>
      <x:c r="H19" s="249" t="n">
        <x:v>102.6688</x:v>
      </x:c>
      <x:c r="I19" s="249" t="n">
        <x:v>125.9795</x:v>
      </x:c>
      <x:c r="J19" s="249" t="n">
        <x:v>150.1864</x:v>
      </x:c>
      <x:c r="K19" s="252" t="n">
        <x:v>0.1282</x:v>
      </x:c>
      <x:c r="L19" s="252" t="n">
        <x:v>-0.2385</x:v>
      </x:c>
      <x:c r="M19" s="252" t="n">
        <x:v>-0.2702</x:v>
      </x:c>
      <x:c r="N19" s="252" t="n">
        <x:v>-0.3185</x:v>
      </x:c>
      <x:c r="O19" s="249" t="n">
        <x:v>202.53</x:v>
      </x:c>
      <x:c r="P19" s="252" t="n">
        <x:v>-0.4633</x:v>
      </x:c>
      <x:c r="Q19" s="249" t="n">
        <x:v>56.96</x:v>
      </x:c>
      <x:c r="R19" s="255" t="n">
        <x:v>0.0401</x:v>
      </x:c>
      <x:c r="S19" s="258" t="n">
        <x:v>0.49</x:v>
      </x:c>
      <x:c r="T19" s="249" t="n">
        <x:v>12.07</x:v>
      </x:c>
      <x:c r="U19" s="249" t="n">
        <x:v>5.05</x:v>
      </x:c>
      <x:c r="V19" s="261" t="n">
        <x:v>15.28400304</x:v>
      </x:c>
      <x:c r="W19" s="208" t="str">
        <x:v>M14</x:v>
      </x:c>
    </x:row>
    <x:row r="20">
      <x:c r="A20" s="207" t="str">
        <x:v>美股</x:v>
      </x:c>
      <x:c r="B20" s="230" t="str">
        <x:v>BIDU</x:v>
      </x:c>
      <x:c r="C20" s="230" t="str">
        <x:v>百度</x:v>
      </x:c>
      <x:c r="D20" s="246" t="n">
        <x:v>46244</x:v>
      </x:c>
      <x:c r="E20" s="230" t="str">
        <x:v>USD</x:v>
      </x:c>
      <x:c r="F20" s="249" t="n">
        <x:v>109.5</x:v>
      </x:c>
      <x:c r="G20" s="249" t="n">
        <x:v>108.9455</x:v>
      </x:c>
      <x:c r="H20" s="249" t="n">
        <x:v>117.3338</x:v>
      </x:c>
      <x:c r="I20" s="249" t="n">
        <x:v>120.3022</x:v>
      </x:c>
      <x:c r="J20" s="249" t="n">
        <x:v>123.1098</x:v>
      </x:c>
      <x:c r="K20" s="252" t="n">
        <x:v>-0.0343</x:v>
      </x:c>
      <x:c r="L20" s="252" t="n">
        <x:v>-0.2724</x:v>
      </x:c>
      <x:c r="M20" s="252" t="n">
        <x:v>-0.2027</x:v>
      </x:c>
      <x:c r="N20" s="252" t="n">
        <x:v>0.2734</x:v>
      </x:c>
      <x:c r="O20" s="249" t="n">
        <x:v>165.3</x:v>
      </x:c>
      <x:c r="P20" s="252" t="n">
        <x:v>-0.3376</x:v>
      </x:c>
      <x:c r="Q20" s="249" t="n">
        <x:v>54.06</x:v>
      </x:c>
      <x:c r="R20" s="255" t="n">
        <x:v>0.0262</x:v>
      </x:c>
      <x:c r="S20" s="258" t="n">
        <x:v>1.02</x:v>
      </x:c>
      <x:c r="T20" s="249" t="n">
        <x:v>78.19</x:v>
      </x:c>
      <x:c r="U20" s="249" t="n">
        <x:v>1.97</x:v>
      </x:c>
      <x:c r="V20" s="261" t="n">
        <x:v>37.121838821</x:v>
      </x:c>
      <x:c r="W20" s="208" t="str">
        <x:v>M15</x:v>
      </x:c>
    </x:row>
    <x:row r="21">
      <x:c r="A21" s="207" t="str">
        <x:v>美股</x:v>
      </x:c>
      <x:c r="B21" s="230" t="str">
        <x:v>BABA</x:v>
      </x:c>
      <x:c r="C21" s="230" t="str">
        <x:v>阿里巴巴</x:v>
      </x:c>
      <x:c r="D21" s="246" t="n">
        <x:v>46244</x:v>
      </x:c>
      <x:c r="E21" s="230" t="str">
        <x:v>USD</x:v>
      </x:c>
      <x:c r="F21" s="249" t="n">
        <x:v>132.32</x:v>
      </x:c>
      <x:c r="G21" s="249" t="n">
        <x:v>119.9845</x:v>
      </x:c>
      <x:c r="H21" s="249" t="n">
        <x:v>116.9788</x:v>
      </x:c>
      <x:c r="I21" s="249" t="n">
        <x:v>125.802</x:v>
      </x:c>
      <x:c r="J21" s="249" t="n">
        <x:v>142.4783</x:v>
      </x:c>
      <x:c r="K21" s="252" t="n">
        <x:v>0.1777</x:v>
      </x:c>
      <x:c r="L21" s="252" t="n">
        <x:v>-0.0925</x:v>
      </x:c>
      <x:c r="M21" s="252" t="n">
        <x:v>-0.1487</x:v>
      </x:c>
      <x:c r="N21" s="252" t="n">
        <x:v>0.1153</x:v>
      </x:c>
      <x:c r="O21" s="249" t="n">
        <x:v>192.67</x:v>
      </x:c>
      <x:c r="P21" s="252" t="n">
        <x:v>-0.3132</x:v>
      </x:c>
      <x:c r="Q21" s="249" t="n">
        <x:v>73.38</x:v>
      </x:c>
      <x:c r="R21" s="255" t="n">
        <x:v>0.0276</x:v>
      </x:c>
      <x:c r="S21" s="258" t="n">
        <x:v>0.94</x:v>
      </x:c>
      <x:c r="T21" s="249" t="n">
        <x:v>19.7</x:v>
      </x:c>
      <x:c r="U21" s="249" t="n">
        <x:v>2.04</x:v>
      </x:c>
      <x:c r="V21" s="261" t="n">
        <x:v>302.603460642</x:v>
      </x:c>
      <x:c r="W21" s="208" t="str">
        <x:v>M16</x:v>
      </x:c>
    </x:row>
    <x:row r="22">
      <x:c r="A22" s="207" t="str">
        <x:v>港股</x:v>
      </x:c>
      <x:c r="B22" s="230" t="str">
        <x:v>02513.HK</x:v>
      </x:c>
      <x:c r="C22" s="230" t="str">
        <x:v>智谱</x:v>
      </x:c>
      <x:c r="D22" s="246" t="n">
        <x:v>46245</x:v>
      </x:c>
      <x:c r="E22" s="230" t="str">
        <x:v>HKD</x:v>
      </x:c>
      <x:c r="F22" s="249" t="n">
        <x:v>1192</x:v>
      </x:c>
      <x:c r="G22" s="249" t="n">
        <x:v>1151.4</x:v>
      </x:c>
      <x:c r="H22" s="249" t="n">
        <x:v>1426.9333</x:v>
      </x:c>
      <x:c r="I22" s="249" t="n">
        <x:v>1087.1158</x:v>
      </x:c>
      <x:c r="J22" s="249"/>
      <x:c r="K22" s="252" t="n">
        <x:v>-0.255</x:v>
      </x:c>
      <x:c r="L22" s="252" t="n">
        <x:v>0.0936</x:v>
      </x:c>
      <x:c r="M22" s="252" t="n">
        <x:v>2.7508</x:v>
      </x:c>
      <x:c r="N22" s="252"/>
      <x:c r="O22" s="249" t="n">
        <x:v>2980</x:v>
      </x:c>
      <x:c r="P22" s="252" t="n">
        <x:v>-0.6</x:v>
      </x:c>
      <x:c r="Q22" s="249" t="n">
        <x:v>50.79</x:v>
      </x:c>
      <x:c r="R22" s="255" t="n">
        <x:v>0.1394</x:v>
      </x:c>
      <x:c r="S22" s="258" t="n">
        <x:v>0.44</x:v>
      </x:c>
      <x:c r="T22" s="249"/>
      <x:c r="U22" s="249" t="n">
        <x:v>654.65</x:v>
      </x:c>
      <x:c r="V22" s="261" t="n">
        <x:v>582.96010868</x:v>
      </x:c>
      <x:c r="W22" s="208" t="str">
        <x:v>M17</x:v>
      </x:c>
    </x:row>
    <x:row r="23">
      <x:c r="A23" s="209" t="str">
        <x:v>美股</x:v>
      </x:c>
      <x:c r="B23" s="231" t="str">
        <x:v>SKHY</x:v>
      </x:c>
      <x:c r="C23" s="231" t="str">
        <x:v>SK海力士ADR</x:v>
      </x:c>
      <x:c r="D23" s="247" t="n">
        <x:v>46244</x:v>
      </x:c>
      <x:c r="E23" s="231" t="str">
        <x:v>USD</x:v>
      </x:c>
      <x:c r="F23" s="250" t="n">
        <x:v>135.29</x:v>
      </x:c>
      <x:c r="G23" s="250" t="n">
        <x:v>152.3365</x:v>
      </x:c>
      <x:c r="H23" s="250"/>
      <x:c r="I23" s="250"/>
      <x:c r="J23" s="250"/>
      <x:c r="K23" s="253" t="n">
        <x:v>-0.112</x:v>
      </x:c>
      <x:c r="L23" s="253"/>
      <x:c r="M23" s="253"/>
      <x:c r="N23" s="253"/>
      <x:c r="O23" s="250" t="n">
        <x:v>194.8</x:v>
      </x:c>
      <x:c r="P23" s="253" t="n">
        <x:v>-0.3055</x:v>
      </x:c>
      <x:c r="Q23" s="250" t="n">
        <x:v>33.76</x:v>
      </x:c>
      <x:c r="R23" s="256" t="n">
        <x:v>0.0982</x:v>
      </x:c>
      <x:c r="S23" s="259" t="n">
        <x:v>0.4</x:v>
      </x:c>
      <x:c r="T23" s="250" t="n">
        <x:v>18.58</x:v>
      </x:c>
      <x:c r="U23" s="250" t="n">
        <x:v>10.57</x:v>
      </x:c>
      <x:c r="V23" s="262" t="n">
        <x:v>715.39668827</x:v>
      </x:c>
      <x:c r="W23" s="210" t="str">
        <x:v>M18</x:v>
      </x:c>
    </x:row>
  </x:sheetData>
  <x:mergeCells>
    <x:mergeCell ref="A1:W2"/>
    <x:mergeCell ref="A3:W3"/>
  </x:mergeCells>
  <x:conditionalFormatting sqref="K6:N23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15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42" hidden="0" customWidth="1"/>
    <x:col min="9" max="9" width="42" hidden="0" customWidth="1"/>
    <x:col min="10" max="10" width="42" hidden="0" customWidth="1"/>
    <x:col min="11" max="11" width="42" hidden="0" customWidth="1"/>
    <x:col min="12" max="12" width="42" hidden="0" customWidth="1"/>
    <x:col min="13" max="13" width="64" hidden="0" customWidth="1"/>
  </x:cols>
  <x:sheetData>
    <x:row r="1">
      <x:c r="A1" s="181" t="str">
        <x:v>消息事件台账｜事实、阶段与影响分开记录</x:v>
      </x:c>
      <x:c r="B1" s="181" t="str">
        <x:v>消息事件台账｜事实、阶段与影响分开记录</x:v>
      </x:c>
      <x:c r="C1" s="181" t="str">
        <x:v>消息事件台账｜事实、阶段与影响分开记录</x:v>
      </x:c>
      <x:c r="D1" s="181" t="str">
        <x:v>消息事件台账｜事实、阶段与影响分开记录</x:v>
      </x:c>
      <x:c r="E1" s="181" t="str">
        <x:v>消息事件台账｜事实、阶段与影响分开记录</x:v>
      </x:c>
      <x:c r="F1" s="181" t="str">
        <x:v>消息事件台账｜事实、阶段与影响分开记录</x:v>
      </x:c>
      <x:c r="G1" s="181" t="str">
        <x:v>消息事件台账｜事实、阶段与影响分开记录</x:v>
      </x:c>
      <x:c r="H1" s="181" t="str">
        <x:v>消息事件台账｜事实、阶段与影响分开记录</x:v>
      </x:c>
      <x:c r="I1" s="181" t="str">
        <x:v>消息事件台账｜事实、阶段与影响分开记录</x:v>
      </x:c>
      <x:c r="J1" s="181" t="str">
        <x:v>消息事件台账｜事实、阶段与影响分开记录</x:v>
      </x:c>
      <x:c r="K1" s="181" t="str">
        <x:v>消息事件台账｜事实、阶段与影响分开记录</x:v>
      </x:c>
      <x:c r="L1" s="181" t="str">
        <x:v>消息事件台账｜事实、阶段与影响分开记录</x:v>
      </x:c>
      <x:c r="M1" s="181" t="str">
        <x:v>消息事件台账｜事实、阶段与影响分开记录</x:v>
      </x:c>
    </x:row>
    <x:row r="2">
      <x:c r="A2" s="181" t="str">
        <x:v>消息事件台账｜事实、阶段与影响分开记录</x:v>
      </x:c>
      <x:c r="B2" s="181" t="str">
        <x:v>消息事件台账｜事实、阶段与影响分开记录</x:v>
      </x:c>
      <x:c r="C2" s="181" t="str">
        <x:v>消息事件台账｜事实、阶段与影响分开记录</x:v>
      </x:c>
      <x:c r="D2" s="181" t="str">
        <x:v>消息事件台账｜事实、阶段与影响分开记录</x:v>
      </x:c>
      <x:c r="E2" s="181" t="str">
        <x:v>消息事件台账｜事实、阶段与影响分开记录</x:v>
      </x:c>
      <x:c r="F2" s="181" t="str">
        <x:v>消息事件台账｜事实、阶段与影响分开记录</x:v>
      </x:c>
      <x:c r="G2" s="181" t="str">
        <x:v>消息事件台账｜事实、阶段与影响分开记录</x:v>
      </x:c>
      <x:c r="H2" s="181" t="str">
        <x:v>消息事件台账｜事实、阶段与影响分开记录</x:v>
      </x:c>
      <x:c r="I2" s="181" t="str">
        <x:v>消息事件台账｜事实、阶段与影响分开记录</x:v>
      </x:c>
      <x:c r="J2" s="181" t="str">
        <x:v>消息事件台账｜事实、阶段与影响分开记录</x:v>
      </x:c>
      <x:c r="K2" s="181" t="str">
        <x:v>消息事件台账｜事实、阶段与影响分开记录</x:v>
      </x:c>
      <x:c r="L2" s="181" t="str">
        <x:v>消息事件台账｜事实、阶段与影响分开记录</x:v>
      </x:c>
      <x:c r="M2" s="181" t="str">
        <x:v>消息事件台账｜事实、阶段与影响分开记录</x:v>
      </x:c>
    </x:row>
    <x:row r="3">
      <x:c r="A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B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C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D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E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F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G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H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I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J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K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L3" s="241" t="str">
        <x:v>只将S级原始披露作为已确认事实。一次性损失不得重复扣分；周期性变化需持续验证；只有牌照、客户资产、现金流或竞争力出现可验证损害，才认定为结构性风险。</x:v>
      </x:c>
      <x:c r="M3" s="241" t="str">
        <x:v>只将S级原始披露作为已确认事实。一次性损失不得重复扣分；周期性变化需持续验证；只有牌照、客户资产、现金流或竞争力出现可验证损害，才认定为结构性风险。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  <x:c r="L4" s="145"/>
      <x:c r="M4" s="145"/>
    </x:row>
    <x:row r="5">
      <x:c r="A5" s="190" t="str">
        <x:v>事件日</x:v>
      </x:c>
      <x:c r="B5" s="222" t="str">
        <x:v>代码</x:v>
      </x:c>
      <x:c r="C5" s="222" t="str">
        <x:v>名称</x:v>
      </x:c>
      <x:c r="D5" s="222" t="str">
        <x:v>事件类型</x:v>
      </x:c>
      <x:c r="E5" s="222" t="str">
        <x:v>事件阶段</x:v>
      </x:c>
      <x:c r="F5" s="222" t="str">
        <x:v>影响性质</x:v>
      </x:c>
      <x:c r="G5" s="222" t="str">
        <x:v>来源等级</x:v>
      </x:c>
      <x:c r="H5" s="222" t="str">
        <x:v>原始事实</x:v>
      </x:c>
      <x:c r="I5" s="222" t="str">
        <x:v>分析消化</x:v>
      </x:c>
      <x:c r="J5" s="222" t="str">
        <x:v>信号影响</x:v>
      </x:c>
      <x:c r="K5" s="222" t="str">
        <x:v>下一验证节点</x:v>
      </x:c>
      <x:c r="L5" s="222" t="str">
        <x:v>失效/到期条件</x:v>
      </x:c>
      <x:c r="M5" s="191" t="str">
        <x:v>原始URL</x:v>
      </x:c>
    </x:row>
    <x:row r="6" ht="92" customHeight="1">
      <x:c r="A6" s="263" t="n">
        <x:v>46245</x:v>
      </x:c>
      <x:c r="B6" s="229" t="str">
        <x:v>00700.HK</x:v>
      </x:c>
      <x:c r="C6" s="229" t="str">
        <x:v>腾讯控股</x:v>
      </x:c>
      <x:c r="D6" s="229" t="str">
        <x:v>财报日程</x:v>
      </x:c>
      <x:c r="E6" s="229" t="str">
        <x:v>正式公告/尚未披露业绩</x:v>
      </x:c>
      <x:c r="F6" s="229" t="str">
        <x:v>事件窗口/影响待确认</x:v>
      </x:c>
      <x:c r="G6" s="229" t="str">
        <x:v>S级：港交所董事会会议通知</x:v>
      </x:c>
      <x:c r="H6" s="229" t="str">
        <x:v>港交所董事会会议通知表列示腾讯将于2026年8月12日审议截至6月30日止六个月中期业绩及股息。</x:v>
      </x:c>
      <x:c r="I6" s="229" t="str">
        <x:v>日程本身不构成经营改善；财报将验证游戏与广告增长、金融科技/云、AI资本开支、自由现金流及回购承接能力。</x:v>
      </x:c>
      <x:c r="J6" s="229" t="str">
        <x:v>维持灰色强势但等回踩；财报前不追涨，结果与指引优先于技术信号。</x:v>
      </x:c>
      <x:c r="K6" s="229" t="str">
        <x:v>2026-08-12中期业绩；核对游戏流水、广告增速、云与AI收入、资本开支、自由现金流及股息/回购</x:v>
      </x:c>
      <x:c r="L6" s="229" t="str">
        <x:v>业绩公布后日程事件到期，由正式财务数据和管理层指引替代</x:v>
      </x:c>
      <x:c r="M6" s="269" t="str">
        <x:v>https://www3.hkexnews.hk/reports/bmn/ebmn_c.htm</x:v>
      </x:c>
    </x:row>
    <x:row r="7" ht="92" customHeight="1">
      <x:c r="A7" s="264" t="n">
        <x:v>46245</x:v>
      </x:c>
      <x:c r="B7" s="230" t="str">
        <x:v>00981.HK</x:v>
      </x:c>
      <x:c r="C7" s="230" t="str">
        <x:v>中芯国际</x:v>
      </x:c>
      <x:c r="D7" s="230" t="str">
        <x:v>财报日程</x:v>
      </x:c>
      <x:c r="E7" s="230" t="str">
        <x:v>正式公告/尚未披露业绩</x:v>
      </x:c>
      <x:c r="F7" s="230" t="str">
        <x:v>事件窗口/影响待确认</x:v>
      </x:c>
      <x:c r="G7" s="230" t="str">
        <x:v>S级：港交所董事会会议通知</x:v>
      </x:c>
      <x:c r="H7" s="230" t="str">
        <x:v>港交所董事会会议通知表列示中芯国际将于2026年8月13日审议截至6月30日止三个月业绩。</x:v>
      </x:c>
      <x:c r="I7" s="230" t="str">
        <x:v>日程本身不构成盈利确认；财报将检验此前收入环比增长14%—16%、毛利率20%—22%的指引，以及利用率、ASP、折旧和资本开支。</x:v>
      </x:c>
      <x:c r="J7" s="230" t="str">
        <x:v>维持黄色趋势破坏复核；在业绩和收盘价格共同确认前不新增买点。</x:v>
      </x:c>
      <x:c r="K7" s="230" t="str">
        <x:v>2026-08-13季度业绩；核对收入/毛利率指引兑现、利用率、晶圆ASP、折旧、资本开支与出口限制影响</x:v>
      </x:c>
      <x:c r="L7" s="230" t="str">
        <x:v>业绩公布后日程事件到期；若毛利率低于指引或利用率/ASP转弱则升级风险，超指引仍需价格确认</x:v>
      </x:c>
      <x:c r="M7" s="270" t="str">
        <x:v>https://www3.hkexnews.hk/reports/bmn/ebmn_c.htm</x:v>
      </x:c>
    </x:row>
    <x:row r="8" ht="92" customHeight="1">
      <x:c r="A8" s="264" t="n">
        <x:v>46245</x:v>
      </x:c>
      <x:c r="B8" s="230" t="str">
        <x:v>BIDU</x:v>
      </x:c>
      <x:c r="C8" s="230" t="str">
        <x:v>百度</x:v>
      </x:c>
      <x:c r="D8" s="230" t="str">
        <x:v>财报日程</x:v>
      </x:c>
      <x:c r="E8" s="230" t="str">
        <x:v>正式公告/尚未披露业绩</x:v>
      </x:c>
      <x:c r="F8" s="230" t="str">
        <x:v>事件窗口/影响待确认</x:v>
      </x:c>
      <x:c r="G8" s="230" t="str">
        <x:v>S级：港交所董事会会议通知</x:v>
      </x:c>
      <x:c r="H8" s="230" t="str">
        <x:v>港交所董事会会议通知表列示百度将于2026年8月18日审议截至6月30日止六个月中期业绩。</x:v>
      </x:c>
      <x:c r="I8" s="230" t="str">
        <x:v>财报是验证AI云高速增长能否抵消搜索广告下滑，以及AI投入能否改善利润率和现金流的关键节点；日程本身不构成利好。</x:v>
      </x:c>
      <x:c r="J8" s="230" t="str">
        <x:v>维持黄色趋势破坏复核；财报前不因AI叙事或单日价格上涨解除黄色。</x:v>
      </x:c>
      <x:c r="K8" s="230" t="str">
        <x:v>2026-08-18中期业绩；核对AI云收入/利润率、广告降幅、Apollo效率、资本开支及自由现金流</x:v>
      </x:c>
      <x:c r="L8" s="230" t="str">
        <x:v>业绩公布后日程事件到期；AI云降档且广告恶化、现金流受压则升级风险</x:v>
      </x:c>
      <x:c r="M8" s="270" t="str">
        <x:v>https://www3.hkexnews.hk/reports/bmn/ebmn_c.htm</x:v>
      </x:c>
    </x:row>
    <x:row r="9" ht="92" customHeight="1">
      <x:c r="A9" s="264" t="n">
        <x:v>46245</x:v>
      </x:c>
      <x:c r="B9" s="230" t="str">
        <x:v>01810.HK</x:v>
      </x:c>
      <x:c r="C9" s="230" t="str">
        <x:v>小米集团-W</x:v>
      </x:c>
      <x:c r="D9" s="230" t="str">
        <x:v>财报日程</x:v>
      </x:c>
      <x:c r="E9" s="230" t="str">
        <x:v>正式公告/尚未披露业绩</x:v>
      </x:c>
      <x:c r="F9" s="230" t="str">
        <x:v>事件窗口/影响待确认</x:v>
      </x:c>
      <x:c r="G9" s="230" t="str">
        <x:v>S级：港交所董事会会议通知</x:v>
      </x:c>
      <x:c r="H9" s="230" t="str">
        <x:v>港交所董事会会议通知表列示小米将于2026年8月18日审议截至6月30日止六个月中期业绩及股息。</x:v>
      </x:c>
      <x:c r="I9" s="230" t="str">
        <x:v>财报将验证汽车交付能否转化为单车毛利和现金流、手机ASP/份额能否抵消存储成本，以及研发与资本开支强度；日程本身不构成利好。</x:v>
      </x:c>
      <x:c r="J9" s="230" t="str">
        <x:v>维持黄色趋势破坏复核；业绩前不把汽车销量或价格反弹自动升级为中线买点。</x:v>
      </x:c>
      <x:c r="K9" s="230" t="str">
        <x:v>2026-08-18中期业绩；核对汽车毛利/亏损、手机ASP与毛利率、存储成本、IoT/互联网收入及自由现金流</x:v>
      </x:c>
      <x:c r="L9" s="230" t="str">
        <x:v>业绩公布后日程事件到期；交付增长但毛利/现金流恶化则不视为经营改善</x:v>
      </x:c>
      <x:c r="M9" s="270" t="str">
        <x:v>https://www3.hkexnews.hk/reports/bmn/ebmn_c.htm</x:v>
      </x:c>
    </x:row>
    <x:row r="10" ht="92" customHeight="1">
      <x:c r="A10" s="264" t="n">
        <x:v>46245</x:v>
      </x:c>
      <x:c r="B10" s="230" t="str">
        <x:v>601899.SH</x:v>
      </x:c>
      <x:c r="C10" s="230" t="str">
        <x:v>紫金矿业</x:v>
      </x:c>
      <x:c r="D10" s="230" t="str">
        <x:v>财报日程</x:v>
      </x:c>
      <x:c r="E10" s="230" t="str">
        <x:v>正式公告/尚未披露业绩</x:v>
      </x:c>
      <x:c r="F10" s="230" t="str">
        <x:v>事件窗口/影响待确认</x:v>
      </x:c>
      <x:c r="G10" s="230" t="str">
        <x:v>S级：港交所董事会会议通知</x:v>
      </x:c>
      <x:c r="H10" s="230" t="str">
        <x:v>港交所董事会会议通知表列示紫金矿业将于2026年8月21日审议截至6月30日止六个月中期业绩；A/H为同一经营主体。</x:v>
      </x:c>
      <x:c r="I10" s="230" t="str">
        <x:v>财报将验证铜金价格与产量增长能否转化为单位成本受控、利润与经营现金流同步改善，并核对重点项目爬坡和资本开支。</x:v>
      </x:c>
      <x:c r="J10" s="230" t="str">
        <x:v>维持灰色强势但等回踩；高RSI状态下不因业绩预期提前追价。</x:v>
      </x:c>
      <x:c r="K10" s="230" t="str">
        <x:v>2026-08-21中期业绩；核对铜金产销量、实现价格、单位成本、经营现金流、资本开支与海外项目进度</x:v>
      </x:c>
      <x:c r="L10" s="230" t="str">
        <x:v>业绩公布后日程事件到期；量价与现金流未共振或项目风险恶化则下调判断</x:v>
      </x:c>
      <x:c r="M10" s="270" t="str">
        <x:v>https://www3.hkexnews.hk/reports/bmn/ebmn_c.htm</x:v>
      </x:c>
    </x:row>
    <x:row r="11" ht="92" customHeight="1">
      <x:c r="A11" s="264" t="n">
        <x:v>46244</x:v>
      </x:c>
      <x:c r="B11" s="230" t="str">
        <x:v>SKHY</x:v>
      </x:c>
      <x:c r="C11" s="230" t="str">
        <x:v>SK海力士ADR</x:v>
      </x:c>
      <x:c r="D11" s="230" t="str">
        <x:v>资产处置/资本运作</x:v>
      </x:c>
      <x:c r="E11" s="230" t="str">
        <x:v>传闻已回应/方案审议中</x:v>
      </x:c>
      <x:c r="F11" s="230" t="str">
        <x:v>潜在一次性回笼资金＋结构性后果待验证</x:v>
      </x:c>
      <x:c r="G11" s="230" t="str">
        <x:v>S级：SEC 6-K/公司澄清</x:v>
      </x:c>
      <x:c r="H11" s="230" t="str">
        <x:v>韩国交易所就媒体所称公司拟出售重庆封装厂部分股权、报道估值约4万亿韩元发出问询。公司回应正研究提升封装业务竞争力的多种措施，但截至8月10日无任何事项确定，并承诺具体细节确定时或一个月内再次披露。</x:v>
      </x:c>
      <x:c r="I11" s="230" t="str">
        <x:v>若实施，可能回笼资金并引入合作方，但出售比例、估值、控制权、客户/供应链安排和资金用途均未知；当前不能把媒体估值当作成交价值，也不能认定为利好。</x:v>
      </x:c>
      <x:c r="J11" s="230" t="str">
        <x:v>列为资本配置待验证事件，不产生买点；若削弱关键封装能力或以不利条款出售，则升级结构性风险。</x:v>
      </x:c>
      <x:c r="K11" s="230" t="str">
        <x:v>最迟2026-09-09前后续披露；核对出售比例、估值、控制权、产能保障、客户影响和资金用途</x:v>
      </x:c>
      <x:c r="L11" s="230" t="str">
        <x:v>公司明确终止则事件解除；合理估值且不损害控制与供应链才可转为正面，低价出售或能力/客户受损则转负面</x:v>
      </x:c>
      <x:c r="M11" s="270" t="str">
        <x:v>https://www.sec.gov/Archives/edgar/data/2120882/000119312526341163/d64707d6k.htm</x:v>
      </x:c>
    </x:row>
    <x:row r="12" ht="92" customHeight="1">
      <x:c r="A12" s="264" t="n">
        <x:v>46241</x:v>
      </x:c>
      <x:c r="B12" s="230" t="str">
        <x:v>SKHY</x:v>
      </x:c>
      <x:c r="C12" s="230" t="str">
        <x:v>SK海力士ADR</x:v>
      </x:c>
      <x:c r="D12" s="230" t="str">
        <x:v>重大资本开支/Y2新厂</x:v>
      </x:c>
      <x:c r="E12" s="230" t="str">
        <x:v>董事会正式批准</x:v>
      </x:c>
      <x:c r="F12" s="230" t="str">
        <x:v>结构性扩产＋周期性资本风险</x:v>
      </x:c>
      <x:c r="G12" s="230" t="str">
        <x:v>S级：SEC 6-K/公司决议</x:v>
      </x:c>
      <x:c r="H12" s="230" t="str">
        <x:v>董事会批准韩国龙仁半导体集群Y2新厂一期至六期建设，预计投资35.2246万亿韩元，相当于2025年末合并权益29.19%；投资期预计为2026年8月7日至2031年10月31日。</x:v>
      </x:c>
      <x:c r="I12" s="230" t="str">
        <x:v>大额长期扩产显示公司对中长期存储需求有信心，但建设决定不等于订单与利润兑现；项目跨越存储周期，显著提高资本开支、执行、折旧和自由现金流风险。</x:v>
      </x:c>
      <x:c r="J12" s="230" t="str">
        <x:v>基本面仍强，但风险分下调并强化资本回报门槛；不因扩产公告直接产生买点。</x:v>
      </x:c>
      <x:c r="K12" s="230" t="str">
        <x:v>分年度资本开支指引、Y2建设/投产节奏、客户锁单、利用率、折旧与自由现金流</x:v>
      </x:c>
      <x:c r="L12" s="230" t="str">
        <x:v>项目延期或超支、需求/价格反转导致利用率不足，或自由现金流长期被侵蚀</x:v>
      </x:c>
      <x:c r="M12" s="270" t="str">
        <x:v>https://www.sec.gov/Archives/edgar/data/2120882/000119312526339024/d13432d6k.htm</x:v>
      </x:c>
    </x:row>
    <x:row r="13" ht="92" customHeight="1">
      <x:c r="A13" s="264" t="n">
        <x:v>46241</x:v>
      </x:c>
      <x:c r="B13" s="230" t="str">
        <x:v>SKHY</x:v>
      </x:c>
      <x:c r="C13" s="230" t="str">
        <x:v>SK海力士ADR</x:v>
      </x:c>
      <x:c r="D13" s="230" t="str">
        <x:v>重大资本开支/M17新厂</x:v>
      </x:c>
      <x:c r="E13" s="230" t="str">
        <x:v>董事会正式批准</x:v>
      </x:c>
      <x:c r="F13" s="230" t="str">
        <x:v>结构性扩产＋周期性资本风险</x:v>
      </x:c>
      <x:c r="G13" s="230" t="str">
        <x:v>S级：SEC 6-K/公司决议</x:v>
      </x:c>
      <x:c r="H13" s="230" t="str">
        <x:v>董事会批准韩国清州M17新厂建设，预计投资19.10万亿韩元，相当于2025年末合并权益15.83%；投资期预计为2026年8月7日至2031年4月30日。Y2与M17合计资本承诺约54.3246万亿韩元。</x:v>
      </x:c>
      <x:c r="I13" s="230" t="str">
        <x:v>与Y2共同形成约五年的大扩产周期，可能支持HBM/存储份额，但也放大周期顶部扩产、折旧和现金流风险；需按年度投入与订单吸收能力评估，不能简单视为需求已锁定。</x:v>
      </x:c>
      <x:c r="J13" s="230" t="str">
        <x:v>与Y2合并评估，风险分下调；维持灰色历史不足，不新增中线或短线买点。</x:v>
      </x:c>
      <x:c r="K13" s="230" t="str">
        <x:v>M17产品规划、分年度投资、客户认证/锁单、投产利用率、利润率和现金流</x:v>
      </x:c>
      <x:c r="L13" s="230" t="str">
        <x:v>项目回报低于资本成本、订单不足、延期超支或存储价格与产能同步恶化</x:v>
      </x:c>
      <x:c r="M13" s="270" t="str">
        <x:v>https://www.sec.gov/Archives/edgar/data/2120882/000119312526339011/d140960d6k.htm</x:v>
      </x:c>
    </x:row>
    <x:row r="14" ht="92" customHeight="1">
      <x:c r="A14" s="264" t="n">
        <x:v>46241</x:v>
      </x:c>
      <x:c r="B14" s="230" t="str">
        <x:v>BABA</x:v>
      </x:c>
      <x:c r="C14" s="230" t="str">
        <x:v>阿里巴巴</x:v>
      </x:c>
      <x:c r="D14" s="230" t="str">
        <x:v>财报日程</x:v>
      </x:c>
      <x:c r="E14" s="230" t="str">
        <x:v>正式公告/尚未披露业绩</x:v>
      </x:c>
      <x:c r="F14" s="230" t="str">
        <x:v>事件窗口/影响待确认</x:v>
      </x:c>
      <x:c r="G14" s="230" t="str">
        <x:v>S级：SEC 6-K/港交所公告</x:v>
      </x:c>
      <x:c r="H14" s="230" t="str">
        <x:v>董事会将于2026年8月19日讨论截至6月30日的季度未经审计业绩，并于8月20日正式公布。</x:v>
      </x:c>
      <x:c r="I14" s="230" t="str">
        <x:v>公告只确认财报时间，不构成经营改善；财报将验证云与AI增速、即时零售投入、利润率、资本开支和自由现金流。</x:v>
      </x:c>
      <x:c r="J14" s="230" t="str">
        <x:v>维持灰色等待条件；财报前不把市场传闻或价格波动升级为买入信号。</x:v>
      </x:c>
      <x:c r="K14" s="230" t="str">
        <x:v>2026-08-20业绩公告及管理层指引；重点核对云与AI、即时零售单位亏损、资本开支和自由现金流</x:v>
      </x:c>
      <x:c r="L14" s="230" t="str">
        <x:v>业绩公布后该日程事件到期，由正式财务数据替代</x:v>
      </x:c>
      <x:c r="M14" s="270" t="str">
        <x:v>https://www.sec.gov/Archives/edgar/data/1577552/000110465926092284/tm2622555d1_ex99-1.htm</x:v>
      </x:c>
    </x:row>
    <x:row r="15" ht="92" customHeight="1">
      <x:c r="A15" s="264" t="n">
        <x:v>46244</x:v>
      </x:c>
      <x:c r="B15" s="230" t="str">
        <x:v>TSM</x:v>
      </x:c>
      <x:c r="C15" s="230" t="str">
        <x:v>台积电</x:v>
      </x:c>
      <x:c r="D15" s="230" t="str">
        <x:v>经营数据</x:v>
      </x:c>
      <x:c r="E15" s="230" t="str">
        <x:v>正式披露/影响确认</x:v>
      </x:c>
      <x:c r="F15" s="230" t="str">
        <x:v>周期性正面</x:v>
      </x:c>
      <x:c r="G15" s="230" t="str">
        <x:v>S级：公司官网</x:v>
      </x:c>
      <x:c r="H15" s="230" t="str">
        <x:v>2026年7月合并营收新台币4,675.80亿元，同比增长44.7%、环比增长约5.6%；2026年1—7月累计营收新台币28,720.64亿元，同比增长37.0%。</x:v>
      </x:c>
      <x:c r="I15" s="230" t="str">
        <x:v>月度营收继续高增长并环比改善，强化AI/HPC需求与先进制程景气仍强的经营确认；但同比增速较6月回落，且缺少权威一致预期口径，不能表述为超预期，也不能由营收直接推导毛利率和自由现金流。</x:v>
      </x:c>
      <x:c r="J15" s="230" t="str">
        <x:v>强化既有强基本面判断，不单独新增追涨型中线买点；仍需估值、收盘价格/量能及季度毛利率确认。</x:v>
      </x:c>
      <x:c r="K15" s="230" t="str">
        <x:v>最迟2026-09-10前后的8月营收；下一季HPC占比、先进制程利用率、毛利率和海外厂摊薄</x:v>
      </x:c>
      <x:c r="L15" s="230" t="str">
        <x:v>月营收连续低于季节性、先进制程利用率或毛利率连续下降；若后续一致预期显示增长已充分定价，则不构成预期差</x:v>
      </x:c>
      <x:c r="M15" s="270" t="str">
        <x:v>https://investor.tsmc.com/english/monthly-revenue/2026</x:v>
      </x:c>
    </x:row>
    <x:row r="16" ht="92" customHeight="1">
      <x:c r="A16" s="264" t="n">
        <x:v>46240</x:v>
      </x:c>
      <x:c r="B16" s="230" t="str">
        <x:v>SKHY</x:v>
      </x:c>
      <x:c r="C16" s="230" t="str">
        <x:v>SK海力士ADR</x:v>
      </x:c>
      <x:c r="D16" s="230" t="str">
        <x:v>子公司融资/资本运作</x:v>
      </x:c>
      <x:c r="E16" s="230" t="str">
        <x:v>传闻已回应/方案审议中</x:v>
      </x:c>
      <x:c r="F16" s="230" t="str">
        <x:v>潜在一次性融资＋结构性后果待验证</x:v>
      </x:c>
      <x:c r="G16" s="230" t="str">
        <x:v>S级：SEC 6-K/公司澄清</x:v>
      </x:c>
      <x:c r="H16" s="230" t="str">
        <x:v>韩国媒体称Solidigm拟进行约5万亿韩元Pre-IPO融资。SK海力士澄清：Solidigm正在研究增强竞争力的多种方案，但截至披露日尚无任何事项确定；公司将在具体细节确认时或本报告日起一个月内再次披露。</x:v>
      </x:c>
      <x:c r="I16" s="230" t="str">
        <x:v>若最终实施，可能为NAND业务补充资本并引入估值发现，但融资规模、投资者、定价、稀释、控制权和资金用途均未确定；当前不能把媒体金额当作既成事实或利润改善。</x:v>
      </x:c>
      <x:c r="J16" s="230" t="str">
        <x:v>维持SKHY基本面与灰色历史不足信号，不产生买点；将其列为资本开支、NAND竞争力和潜在稀释的验证节点。</x:v>
      </x:c>
      <x:c r="K16" s="230" t="str">
        <x:v>最迟2026-09-05前的后续披露；重点核对融资条款、Solidigm估值、控制权、资金用途及对合并现金流/资本开支的影响</x:v>
      </x:c>
      <x:c r="L16" s="230" t="str">
        <x:v>公司明确终止方案则事件解除；若正式条款导致重大摊薄、失去控制或资本开支回报恶化则升级风险，若合理定价且资金用于可验证的高回报扩产才转为正面</x:v>
      </x:c>
      <x:c r="M16" s="270" t="str">
        <x:v>https://www.sec.gov/Archives/edgar/data/2120882/000119312526336490/d174813d6k.htm</x:v>
      </x:c>
    </x:row>
    <x:row r="17" ht="92" customHeight="1">
      <x:c r="A17" s="264" t="n">
        <x:v>46239</x:v>
      </x:c>
      <x:c r="B17" s="230" t="str">
        <x:v>601012.SH</x:v>
      </x:c>
      <x:c r="C17" s="230" t="str">
        <x:v>隆基绿能</x:v>
      </x:c>
      <x:c r="D17" s="230" t="str">
        <x:v>担保/融资风险</x:v>
      </x:c>
      <x:c r="E17" s="230" t="str">
        <x:v>定期进展披露</x:v>
      </x:c>
      <x:c r="F17" s="230" t="str">
        <x:v>周期性融资与经营风险验证</x:v>
      </x:c>
      <x:c r="G17" s="230" t="str">
        <x:v>S级：上交所</x:v>
      </x:c>
      <x:c r="H17" s="230" t="str">
        <x:v>2026年7月新增对子公司担保68,246.02万元；截至7月末累计担保242.86亿元，占最近一期经审计归母净资产44.75%。担保主要发生在合并报表范围内、均在既有授权额度内，且无逾期担保。</x:v>
      </x:c>
      <x:c r="I17" s="230" t="str">
        <x:v>担保规模较高，反映海外及子公司经营、保函和融资需求仍重；但并非新增表外失控或违约，不能把存量担保重复计作一次性损失。</x:v>
      </x:c>
      <x:c r="J17" s="230" t="str">
        <x:v>维持红色暂不买入/退出复核，不额外降级；后续把担保比例、现金流和高负债子公司经营作为风险验证。</x:v>
      </x:c>
      <x:c r="K17" s="230" t="str">
        <x:v>下一期担保余额、经营现金流、受担保子公司负债率及是否出现逾期</x:v>
      </x:c>
      <x:c r="L17" s="230" t="str">
        <x:v>累计担保显著下降且经营现金流改善；若出现逾期、对外非并表担保扩张或资产负债率恶化则升级风险</x:v>
      </x:c>
      <x:c r="M17" s="270" t="str">
        <x:v>https://big5.sse.com.cn/disclosure/listedinfo/announcement/c/new/2026-08-05/601012_20260805_Q0VB.pdf</x:v>
      </x:c>
    </x:row>
    <x:row r="18" ht="92" customHeight="1">
      <x:c r="A18" s="264" t="n">
        <x:v>46238</x:v>
      </x:c>
      <x:c r="B18" s="230" t="str">
        <x:v>SKHY</x:v>
      </x:c>
      <x:c r="C18" s="230" t="str">
        <x:v>SK海力士ADR</x:v>
      </x:c>
      <x:c r="D18" s="230" t="str">
        <x:v>技术/生态</x:v>
      </x:c>
      <x:c r="E18" s="230" t="str">
        <x:v>正式发布</x:v>
      </x:c>
      <x:c r="F18" s="230" t="str">
        <x:v>结构性潜力/商业化待验证</x:v>
      </x:c>
      <x:c r="G18" s="230" t="str">
        <x:v>S级：公司官网</x:v>
      </x:c>
      <x:c r="H18" s="230" t="str">
        <x:v>与闪迪在FMS 2026公布首套HBF标准规格，采用开放标准推进AI推理时代的高带宽闪存生态；规格覆盖8层/16层NAND堆叠，最高512GB、带宽0.4–3.0TB/s。</x:v>
      </x:c>
      <x:c r="I18" s="230" t="str">
        <x:v>有助于巩固全栈AI存储技术与生态卡位，但标准发布不等于订单、量产或利润兑现，商业需求预计偏长期。</x:v>
      </x:c>
      <x:c r="J18" s="230" t="str">
        <x:v>记录为长期技术正面，不直接产生买入信号；SKHY仍因上市历史不足而等待价格与成交确认。</x:v>
      </x:c>
      <x:c r="K18" s="230" t="str">
        <x:v>OCP生态采纳、客户验证、量产时间表及收入贡献</x:v>
      </x:c>
      <x:c r="L18" s="230" t="str">
        <x:v>标准未获主流客户采用、量产延期或无法形成可验证收入</x:v>
      </x:c>
      <x:c r="M18" s="270" t="str">
        <x:v>https://news.skhynix.com/en/hbf-at-fms-2026/</x:v>
      </x:c>
    </x:row>
    <x:row r="19" ht="92" customHeight="1">
      <x:c r="A19" s="264" t="n">
        <x:v>46237</x:v>
      </x:c>
      <x:c r="B19" s="230" t="str">
        <x:v>产业链</x:v>
      </x:c>
      <x:c r="C19" s="230" t="str">
        <x:v>半导体观察组</x:v>
      </x:c>
      <x:c r="D19" s="230" t="str">
        <x:v>行业景气</x:v>
      </x:c>
      <x:c r="E19" s="230" t="str">
        <x:v>正式发布</x:v>
      </x:c>
      <x:c r="F19" s="230" t="str">
        <x:v>周期性正面/盈利兑现待验证</x:v>
      </x:c>
      <x:c r="G19" s="230" t="str">
        <x:v>A级：WSTS</x:v>
      </x:c>
      <x:c r="H19" s="230" t="str">
        <x:v>WSTS Spring 2026 Q2更新预计2026年全球半导体市场同比增长90%至1.51万亿美元，其中存储增长约250%至超过8,000亿美元，逻辑芯片增长37%。</x:v>
      </x:c>
      <x:c r="I19" s="230" t="str">
        <x:v>行业预测明显上修，方向上支持长电科技、台积电与SK海力士的需求景气；但预测不等同公司订单、利用率、价格、毛利率或现金流兑现。</x:v>
      </x:c>
      <x:c r="J19" s="230" t="str">
        <x:v>记录为行业领先正面；支持既有方向但不新增中线买点，也不把长电短线反弹或SKHY技术进展升级为中线确认。</x:v>
      </x:c>
      <x:c r="K19" s="230" t="str">
        <x:v>8月10日台积电7月营收；长电利用率/毛利率；SK海力士合约价、库存及下一季利润率</x:v>
      </x:c>
      <x:c r="L19" s="230" t="str">
        <x:v>公司月度营收、订单、合约价或利润率连续低于预测隐含景气，或库存与扩产共振恶化</x:v>
      </x:c>
      <x:c r="M19" s="270" t="str">
        <x:v>https://www.wsts.org/76/Recent-News-Release?_hsmi=114348918</x:v>
      </x:c>
    </x:row>
    <x:row r="20" ht="92" customHeight="1">
      <x:c r="A20" s="264" t="n">
        <x:v>46235</x:v>
      </x:c>
      <x:c r="B20" s="230" t="str">
        <x:v>NIO</x:v>
      </x:c>
      <x:c r="C20" s="230" t="str">
        <x:v>蔚来</x:v>
      </x:c>
      <x:c r="D20" s="230" t="str">
        <x:v>经营数据</x:v>
      </x:c>
      <x:c r="E20" s="230" t="str">
        <x:v>正式披露</x:v>
      </x:c>
      <x:c r="F20" s="230" t="str">
        <x:v>周期性/经营验证</x:v>
      </x:c>
      <x:c r="G20" s="230" t="str">
        <x:v>S级：公司官网</x:v>
      </x:c>
      <x:c r="H20" s="230" t="str">
        <x:v>7月交付35,934辆，同比+71.0%，环比6月-11.5%；前7个月累计227,057辆，同比+68.0%。</x:v>
      </x:c>
      <x:c r="I20" s="230" t="str">
        <x:v>同比增长正面，但环比降温；尚不能证明毛利率和现金流已经结构性改善。</x:v>
      </x:c>
      <x:c r="J20" s="230" t="str">
        <x:v>不解除红色硬风险，也不产生买点；基本面分小幅上调，继续等待毛利与现金流验证。</x:v>
      </x:c>
      <x:c r="K20" s="230" t="str">
        <x:v>下一季度毛利率、自由现金流及8月交付</x:v>
      </x:c>
      <x:c r="L20" s="230" t="str">
        <x:v>若销量增长未转化为毛利与现金流，正面影响失效</x:v>
      </x:c>
      <x:c r="M20" s="270" t="str">
        <x:v>https://www.nio.com/news/20260801001</x:v>
      </x:c>
    </x:row>
    <x:row r="21" ht="92" customHeight="1">
      <x:c r="A21" s="264" t="n">
        <x:v>46225</x:v>
      </x:c>
      <x:c r="B21" s="230" t="str">
        <x:v>BIDU</x:v>
      </x:c>
      <x:c r="C21" s="230" t="str">
        <x:v>百度</x:v>
      </x:c>
      <x:c r="D21" s="230" t="str">
        <x:v>上市结构</x:v>
      </x:c>
      <x:c r="E21" s="230" t="str">
        <x:v>推进中/股东会待审议</x:v>
      </x:c>
      <x:c r="F21" s="230" t="str">
        <x:v>治理与流动性</x:v>
      </x:c>
      <x:c r="G21" s="230" t="str">
        <x:v>S级：公司官网/港交所</x:v>
      </x:c>
      <x:c r="H21" s="230" t="str">
        <x:v>推进香港上市地位由第二上市转换为双重主要上市；相关股东程序继续推进。</x:v>
      </x:c>
      <x:c r="I21" s="230" t="str">
        <x:v>可能改善港股交易与指数/资金可达性，但不直接改变AI云、广告和利润表现。</x:v>
      </x:c>
      <x:c r="J21" s="230" t="str">
        <x:v>维持原信号；不得把上市结构变化当作基本面买点。</x:v>
      </x:c>
      <x:c r="K21" s="230" t="str">
        <x:v>2026-08-26股东会及港交所后续批准</x:v>
      </x:c>
      <x:c r="L21" s="230" t="str">
        <x:v>转换未获批准或实施条件未满足</x:v>
      </x:c>
      <x:c r="M21" s="270" t="str">
        <x:v>https://ir.baidu.com/news-releases/news-release-details/baidu-provides-update-voluntary-conversion-dual-primary-listing</x:v>
      </x:c>
    </x:row>
    <x:row r="22" ht="92" customHeight="1">
      <x:c r="A22" s="264" t="n">
        <x:v>46216</x:v>
      </x:c>
      <x:c r="B22" s="230" t="str">
        <x:v>02513.HK</x:v>
      </x:c>
      <x:c r="C22" s="230" t="str">
        <x:v>智谱</x:v>
      </x:c>
      <x:c r="D22" s="230" t="s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:v>
      </x:c>
      <x:c r="H22" s="230" t="str">
        <x:v>完成一般授权下新H股配售。</x:v>
      </x:c>
      <x:c r="I22" s="230" t="str">
        <x:v>融资补充现金，但形成一次性股份摊薄；不重复作为持续经营恶化，后续看资金使用效率。</x:v>
      </x:c>
      <x:c r="J22" s="230" t="str">
        <x:v>维持黄色复核；高估值和亏损仍需独立验证。</x:v>
      </x:c>
      <x:c r="K22" s="230" t="str">
        <x:v>下一期现金消耗、研发投入和付费调用</x:v>
      </x:c>
      <x:c r="L22" s="230" t="str">
        <x:v>新增持续配售且商业化未改善</x:v>
      </x:c>
      <x:c r="M22" s="270" t="str">
        <x:v>https://www1.hkexnews.hk/listedco/listconews/sehk/2026/0713/2026071300662.pdf</x:v>
      </x:c>
    </x:row>
    <x:row r="23" ht="92" customHeight="1">
      <x:c r="A23" s="265" t="n">
        <x:v>46164</x:v>
      </x:c>
      <x:c r="B23" s="231" t="str">
        <x:v>FUTU</x:v>
      </x:c>
      <x:c r="C23" s="231" t="str">
        <x:v>富途控股</x:v>
      </x:c>
      <x:c r="D23" s="231" t="str">
        <x:v>监管</x:v>
      </x:c>
      <x:c r="E23" s="231" t="str">
        <x:v>事先告知/已计提</x:v>
      </x:c>
      <x:c r="F23" s="231" t="str">
        <x:v>一次性财务冲击＋结构性后果待验证</x:v>
      </x:c>
      <x:c r="G23" s="231" t="str">
        <x:v>S级：SEC/公司公告</x:v>
      </x:c>
      <x:c r="H23" s="231" t="str">
        <x:v>拟处罚约18.5亿元人民币已在2026Q1全额反映；处罚最终决定仍待后续程序。</x:v>
      </x:c>
      <x:c r="I23" s="231" t="str">
        <x:v>已计提金额按一次性项目处理，不再重复压低持续经营判断；仅牌照、获客或客户资产受损才升级为结构性风险。</x:v>
      </x:c>
      <x:c r="J23" s="231" t="str">
        <x:v>基本面改为经营强劲/一次性政策冲击；风险分保留尾部折价，技术信号独立判断。</x:v>
      </x:c>
      <x:c r="K23" s="231" t="str">
        <x:v>最终处罚决定、牌照连续性、客户资产与有资产客户趋势</x:v>
      </x:c>
      <x:c r="L23" s="231" t="str">
        <x:v>处罚扩大或出现可验证的牌照/客户资产损害</x:v>
      </x:c>
      <x:c r="M23" s="270" t="str">
        <x:v>https://www.sec.gov/Archives/edgar/data/1754581/000110465926065484/tm2615466d1_6k.htm</x:v>
      </x:c>
    </x:row>
  </x:sheetData>
  <x:mergeCells>
    <x:mergeCell ref="A1:M2"/>
    <x:mergeCell ref="A3:M3"/>
  </x:mergeCells>
  <x:conditionalFormatting sqref="F6:F23">
    <x:cfRule type="containsText" dxfId="0" priority="1" operator="containsText" text="一次性"/>
    <x:cfRule type="containsText" dxfId="1" priority="2" operator="containsText" text="结构性"/>
    <x:cfRule type="containsText" dxfId="2" priority="3" operator="containsText" text="周期性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16" hidden="0" customWidth="1"/>
    <x:col min="4" max="4" width="16" hidden="0" customWidth="1"/>
    <x:col min="5" max="5" width="34" hidden="0" customWidth="1"/>
    <x:col min="6" max="6" width="14" hidden="0" customWidth="1"/>
    <x:col min="7" max="7" width="14" hidden="0" customWidth="1"/>
    <x:col min="8" max="8" width="36" hidden="0" customWidth="1"/>
    <x:col min="9" max="9" width="36" hidden="0" customWidth="1"/>
    <x:col min="10" max="10" width="36" hidden="0" customWidth="1"/>
    <x:col min="11" max="11" width="55" hidden="0" customWidth="1"/>
    <x:col min="12" max="12" width="19" hidden="0" customWidth="1"/>
    <x:col min="13" max="13" width="34" hidden="0" customWidth="1"/>
  </x:cols>
  <x:sheetData>
    <x:row r="1">
      <x:c r="A1" s="181" t="str">
        <x:v>领先指标与预期差雷达｜每只股票使用不同的信息路径</x:v>
      </x:c>
      <x:c r="B1" s="181" t="str">
        <x:v>领先指标与预期差雷达｜每只股票使用不同的信息路径</x:v>
      </x:c>
      <x:c r="C1" s="181" t="str">
        <x:v>领先指标与预期差雷达｜每只股票使用不同的信息路径</x:v>
      </x:c>
      <x:c r="D1" s="181" t="str">
        <x:v>领先指标与预期差雷达｜每只股票使用不同的信息路径</x:v>
      </x:c>
      <x:c r="E1" s="181" t="str">
        <x:v>领先指标与预期差雷达｜每只股票使用不同的信息路径</x:v>
      </x:c>
      <x:c r="F1" s="181" t="str">
        <x:v>领先指标与预期差雷达｜每只股票使用不同的信息路径</x:v>
      </x:c>
      <x:c r="G1" s="181" t="str">
        <x:v>领先指标与预期差雷达｜每只股票使用不同的信息路径</x:v>
      </x:c>
      <x:c r="H1" s="181" t="str">
        <x:v>领先指标与预期差雷达｜每只股票使用不同的信息路径</x:v>
      </x:c>
      <x:c r="I1" s="181" t="str">
        <x:v>领先指标与预期差雷达｜每只股票使用不同的信息路径</x:v>
      </x:c>
      <x:c r="J1" s="181" t="str">
        <x:v>领先指标与预期差雷达｜每只股票使用不同的信息路径</x:v>
      </x:c>
      <x:c r="K1" s="181" t="str">
        <x:v>领先指标与预期差雷达｜每只股票使用不同的信息路径</x:v>
      </x:c>
      <x:c r="L1" s="181" t="str">
        <x:v>领先指标与预期差雷达｜每只股票使用不同的信息路径</x:v>
      </x:c>
      <x:c r="M1" s="181" t="str">
        <x:v>领先指标与预期差雷达｜每只股票使用不同的信息路径</x:v>
      </x:c>
    </x:row>
    <x:row r="2">
      <x:c r="A2" s="181" t="str">
        <x:v>领先指标与预期差雷达｜每只股票使用不同的信息路径</x:v>
      </x:c>
      <x:c r="B2" s="181" t="str">
        <x:v>领先指标与预期差雷达｜每只股票使用不同的信息路径</x:v>
      </x:c>
      <x:c r="C2" s="181" t="str">
        <x:v>领先指标与预期差雷达｜每只股票使用不同的信息路径</x:v>
      </x:c>
      <x:c r="D2" s="181" t="str">
        <x:v>领先指标与预期差雷达｜每只股票使用不同的信息路径</x:v>
      </x:c>
      <x:c r="E2" s="181" t="str">
        <x:v>领先指标与预期差雷达｜每只股票使用不同的信息路径</x:v>
      </x:c>
      <x:c r="F2" s="181" t="str">
        <x:v>领先指标与预期差雷达｜每只股票使用不同的信息路径</x:v>
      </x:c>
      <x:c r="G2" s="181" t="str">
        <x:v>领先指标与预期差雷达｜每只股票使用不同的信息路径</x:v>
      </x:c>
      <x:c r="H2" s="181" t="str">
        <x:v>领先指标与预期差雷达｜每只股票使用不同的信息路径</x:v>
      </x:c>
      <x:c r="I2" s="181" t="str">
        <x:v>领先指标与预期差雷达｜每只股票使用不同的信息路径</x:v>
      </x:c>
      <x:c r="J2" s="181" t="str">
        <x:v>领先指标与预期差雷达｜每只股票使用不同的信息路径</x:v>
      </x:c>
      <x:c r="K2" s="181" t="str">
        <x:v>领先指标与预期差雷达｜每只股票使用不同的信息路径</x:v>
      </x:c>
      <x:c r="L2" s="181" t="str">
        <x:v>领先指标与预期差雷达｜每只股票使用不同的信息路径</x:v>
      </x:c>
      <x:c r="M2" s="181" t="str">
        <x:v>领先指标与预期差雷达｜每只股票使用不同的信息路径</x:v>
      </x:c>
    </x:row>
    <x:row r="3">
      <x:c r="A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B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C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D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E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F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G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H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I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J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K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L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  <x:c r="M3" s="241" t="str">
        <x:v>领先指标用于比财报更早发现经营拐点，但不直接等于买点。S级公司/交易所/监管披露可进入事实层；A级行业数据需交叉验证；B级专业数据只作线索。任何买入仍需估值、价格与成交确认。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  <x:c r="L4" s="145"/>
      <x:c r="M4" s="145"/>
    </x:row>
    <x:row r="5">
      <x:c r="A5" s="190" t="str">
        <x:v>市场</x:v>
      </x:c>
      <x:c r="B5" s="222" t="str">
        <x:v>代码</x:v>
      </x:c>
      <x:c r="C5" s="222" t="str">
        <x:v>名称</x:v>
      </x:c>
      <x:c r="D5" s="222" t="str">
        <x:v>信息维度</x:v>
      </x:c>
      <x:c r="E5" s="222" t="str">
        <x:v>领先指标</x:v>
      </x:c>
      <x:c r="F5" s="222" t="str">
        <x:v>领先期</x:v>
      </x:c>
      <x:c r="G5" s="222" t="str">
        <x:v>更新频率</x:v>
      </x:c>
      <x:c r="H5" s="222" t="str">
        <x:v>当前判断</x:v>
      </x:c>
      <x:c r="I5" s="222" t="str">
        <x:v>正向触发</x:v>
      </x:c>
      <x:c r="J5" s="222" t="str">
        <x:v>负向触发</x:v>
      </x:c>
      <x:c r="K5" s="222" t="str">
        <x:v>原始来源</x:v>
      </x:c>
      <x:c r="L5" s="222" t="str">
        <x:v>来源等级</x:v>
      </x:c>
      <x:c r="M5" s="191" t="str">
        <x:v>对信号的作用</x:v>
      </x:c>
    </x:row>
    <x:row r="6" ht="76" customHeight="1">
      <x:c r="A6" s="205" t="str">
        <x:v>A股</x:v>
      </x:c>
      <x:c r="B6" s="229" t="str">
        <x:v>600036.SH</x:v>
      </x:c>
      <x:c r="C6" s="229" t="str">
        <x:v>招商银行</x:v>
      </x:c>
      <x:c r="D6" s="229" t="str">
        <x:v>经营拐点</x:v>
      </x:c>
      <x:c r="E6" s="229" t="str">
        <x:v>净息差、新生成不良与信用成本</x:v>
      </x:c>
      <x:c r="F6" s="229" t="str">
        <x:v>1—2个季度</x:v>
      </x:c>
      <x:c r="G6" s="229" t="str">
        <x:v>季报</x:v>
      </x:c>
      <x:c r="H6" s="229" t="str">
        <x:v>资产质量尚稳，等待息差企稳证据</x:v>
      </x:c>
      <x:c r="I6" s="229" t="str">
        <x:v>净息差环比企稳且手续费收入恢复</x:v>
      </x:c>
      <x:c r="J6" s="229" t="str">
        <x:v>新生成不良和信用成本连续恶化</x:v>
      </x:c>
      <x:c r="K6" s="275" t="str">
        <x:v>https://www.cmbchina.com/cmbir/</x:v>
      </x:c>
      <x:c r="L6" s="229" t="str">
        <x:v>S级：公司披露</x:v>
      </x:c>
      <x:c r="M6" s="206" t="str">
        <x:v>影响基本面分；不能由单月股价替代</x:v>
      </x:c>
    </x:row>
    <x:row r="7" ht="76" customHeight="1">
      <x:c r="A7" s="207" t="str">
        <x:v>A股</x:v>
      </x:c>
      <x:c r="B7" s="230" t="str">
        <x:v>600036.SH</x:v>
      </x:c>
      <x:c r="C7" s="230" t="str">
        <x:v>招商银行</x:v>
      </x:c>
      <x:c r="D7" s="230" t="str">
        <x:v>预期差</x:v>
      </x:c>
      <x:c r="E7" s="230" t="str">
        <x:v>财富管理代销、基金发行与居民存款迁移</x:v>
      </x:c>
      <x:c r="F7" s="230" t="str">
        <x:v>1—3个月</x:v>
      </x:c>
      <x:c r="G7" s="230" t="str">
        <x:v>月度</x:v>
      </x:c>
      <x:c r="H7" s="230" t="str">
        <x:v>财富管理修复是潜在上修来源</x:v>
      </x:c>
      <x:c r="I7" s="230" t="str">
        <x:v>代销与非息收入连续改善</x:v>
      </x:c>
      <x:c r="J7" s="230" t="str">
        <x:v>居民风险偏好下降且非息收入再度收缩</x:v>
      </x:c>
      <x:c r="K7" s="276" t="str">
        <x:v>https://www.pbc.gov.cn/diaochatongjisi/116219/index.html</x:v>
      </x:c>
      <x:c r="L7" s="230" t="str">
        <x:v>S级：央行统计</x:v>
      </x:c>
      <x:c r="M7" s="208" t="str">
        <x:v>先验证行业环境，再等公司收入确认</x:v>
      </x:c>
    </x:row>
    <x:row r="8" ht="76" customHeight="1">
      <x:c r="A8" s="207" t="str">
        <x:v>A股</x:v>
      </x:c>
      <x:c r="B8" s="230" t="str">
        <x:v>600584.SH</x:v>
      </x:c>
      <x:c r="C8" s="230" t="str">
        <x:v>长电科技</x:v>
      </x:c>
      <x:c r="D8" s="230" t="str">
        <x:v>经营拐点</x:v>
      </x:c>
      <x:c r="E8" s="230" t="str">
        <x:v>先进封装产能利用率、毛利率与经营现金流</x:v>
      </x:c>
      <x:c r="F8" s="230" t="str">
        <x:v>1个季度</x:v>
      </x:c>
      <x:c r="G8" s="230" t="str">
        <x:v>季报</x:v>
      </x:c>
      <x:c r="H8" s="230" t="str">
        <x:v>利润改善但估值与周期位置偏高</x:v>
      </x:c>
      <x:c r="I8" s="230" t="str">
        <x:v>利用率和毛利率同步上升、现金流覆盖资本开支</x:v>
      </x:c>
      <x:c r="J8" s="230" t="str">
        <x:v>利用率与毛利率连续两个季度下降</x:v>
      </x:c>
      <x:c r="K8" s="276" t="str">
        <x:v>https://www.jcetglobal.com/cn/site/investor</x:v>
      </x:c>
      <x:c r="L8" s="230" t="str">
        <x:v>S级：公司披露</x:v>
      </x:c>
      <x:c r="M8" s="208" t="str">
        <x:v>决定基本面是否能抵消高估值</x:v>
      </x:c>
    </x:row>
    <x:row r="9" ht="76" customHeight="1">
      <x:c r="A9" s="207" t="str">
        <x:v>A股</x:v>
      </x:c>
      <x:c r="B9" s="230" t="str">
        <x:v>600584.SH</x:v>
      </x:c>
      <x:c r="C9" s="230" t="str">
        <x:v>长电科技</x:v>
      </x:c>
      <x:c r="D9" s="230" t="str">
        <x:v>产业景气</x:v>
      </x:c>
      <x:c r="E9" s="230" t="str">
        <x:v>全球半导体销售、封测价格与客户库存</x:v>
      </x:c>
      <x:c r="F9" s="230" t="str">
        <x:v>1—3个月</x:v>
      </x:c>
      <x:c r="G9" s="230" t="str">
        <x:v>月度</x:v>
      </x:c>
      <x:c r="H9" s="230" t="str">
        <x:v>WSTS上调2026年全球半导体增速至90%，行业需求方向强化；仍待公司订单、利用率与利润率兑现</x:v>
      </x:c>
      <x:c r="I9" s="230" t="str">
        <x:v>半导体销售加速且客户库存下降</x:v>
      </x:c>
      <x:c r="J9" s="230" t="str">
        <x:v>销售转弱、客户去库存重新延长</x:v>
      </x:c>
      <x:c r="K9" s="276" t="str">
        <x:v>https://www.wsts.org/76/Recent-News-Release?_hsmi=114348918</x:v>
      </x:c>
      <x:c r="L9" s="230" t="str">
        <x:v>A级：行业组织</x:v>
      </x:c>
      <x:c r="M9" s="208" t="str">
        <x:v>行业领先正面，但不直接生成中线买点</x:v>
      </x:c>
    </x:row>
    <x:row r="10" ht="76" customHeight="1">
      <x:c r="A10" s="207" t="str">
        <x:v>A股</x:v>
      </x:c>
      <x:c r="B10" s="230" t="str">
        <x:v>601012.SH</x:v>
      </x:c>
      <x:c r="C10" s="230" t="str">
        <x:v>隆基绿能</x:v>
      </x:c>
      <x:c r="D10" s="230" t="str">
        <x:v>经营拐点</x:v>
      </x:c>
      <x:c r="E10" s="230" t="str">
        <x:v>组件/硅片价格、单瓦毛利与现金流</x:v>
      </x:c>
      <x:c r="F10" s="230" t="str">
        <x:v>1—2个月</x:v>
      </x:c>
      <x:c r="G10" s="230" t="str">
        <x:v>周/月</x:v>
      </x:c>
      <x:c r="H10" s="230" t="str">
        <x:v>行业价格战尚未证明结束</x:v>
      </x:c>
      <x:c r="I10" s="230" t="str">
        <x:v>组件价格企稳且单瓦毛利、现金流同步改善</x:v>
      </x:c>
      <x:c r="J10" s="230" t="str">
        <x:v>价格再创新低或经营现金流继续大幅流出</x:v>
      </x:c>
      <x:c r="K10" s="276" t="str">
        <x:v>https://www.chinapv.org.cn/</x:v>
      </x:c>
      <x:c r="L10" s="230" t="str">
        <x:v>A级：行业协会</x:v>
      </x:c>
      <x:c r="M10" s="208" t="str">
        <x:v>红色解除必须先看到盈利与现金流修复</x:v>
      </x:c>
    </x:row>
    <x:row r="11" ht="76" customHeight="1">
      <x:c r="A11" s="207" t="str">
        <x:v>A股</x:v>
      </x:c>
      <x:c r="B11" s="230" t="str">
        <x:v>601012.SH</x:v>
      </x:c>
      <x:c r="C11" s="230" t="str">
        <x:v>隆基绿能</x:v>
      </x:c>
      <x:c r="D11" s="230" t="str">
        <x:v>融资风险</x:v>
      </x:c>
      <x:c r="E11" s="230" t="str">
        <x:v>担保余额、资产负债率与减值</x:v>
      </x:c>
      <x:c r="F11" s="230" t="str">
        <x:v>1个季度</x:v>
      </x:c>
      <x:c r="G11" s="230" t="str">
        <x:v>月/季</x:v>
      </x:c>
      <x:c r="H11" s="230" t="str">
        <x:v>累计担保242.86亿元，占归母净资产44.75%</x:v>
      </x:c>
      <x:c r="I11" s="230" t="str">
        <x:v>担保比例持续下降且无新增大额减值</x:v>
      </x:c>
      <x:c r="J11" s="230" t="str">
        <x:v>出现逾期、非并表担保扩张或负债率恶化</x:v>
      </x:c>
      <x:c r="K11" s="276" t="str">
        <x:v>https://big5.sse.com.cn/disclosure/listedinfo/announcement/c/new/2026-08-05/601012_20260805_Q0VB.pdf</x:v>
      </x:c>
      <x:c r="L11" s="230" t="str">
        <x:v>S级：交易所</x:v>
      </x:c>
      <x:c r="M11" s="208" t="str">
        <x:v>风险验证，不重复计算存量担保</x:v>
      </x:c>
    </x:row>
    <x:row r="12" ht="76" customHeight="1">
      <x:c r="A12" s="207" t="str">
        <x:v>A股</x:v>
      </x:c>
      <x:c r="B12" s="230" t="str">
        <x:v>601899.SH</x:v>
      </x:c>
      <x:c r="C12" s="230" t="str">
        <x:v>紫金矿业</x:v>
      </x:c>
      <x:c r="D12" s="230" t="str">
        <x:v>量价驱动</x:v>
      </x:c>
      <x:c r="E12" s="230" t="str">
        <x:v>铜金价格、矿山产量与单位成本</x:v>
      </x:c>
      <x:c r="F12" s="230" t="str">
        <x:v>1—2个月</x:v>
      </x:c>
      <x:c r="G12" s="230" t="str">
        <x:v>日/月</x:v>
      </x:c>
      <x:c r="H12" s="230" t="str">
        <x:v>铜金量价仍是核心盈利驱动</x:v>
      </x:c>
      <x:c r="I12" s="230" t="str">
        <x:v>铜金价格与产量同升、单位成本受控</x:v>
      </x:c>
      <x:c r="J12" s="230" t="str">
        <x:v>铜金价格和产量同步下降</x:v>
      </x:c>
      <x:c r="K12" s="276" t="str">
        <x:v>https://www.shfe.com.cn/</x:v>
      </x:c>
      <x:c r="L12" s="230" t="str">
        <x:v>S级：交易所</x:v>
      </x:c>
      <x:c r="M12" s="208" t="str">
        <x:v>商品价格必须与公司产量共同确认</x:v>
      </x:c>
    </x:row>
    <x:row r="13" ht="76" customHeight="1">
      <x:c r="A13" s="207" t="str">
        <x:v>A股</x:v>
      </x:c>
      <x:c r="B13" s="230" t="str">
        <x:v>601899.SH</x:v>
      </x:c>
      <x:c r="C13" s="230" t="str">
        <x:v>紫金矿业</x:v>
      </x:c>
      <x:c r="D13" s="230" t="str">
        <x:v>项目风险</x:v>
      </x:c>
      <x:c r="E13" s="230" t="str">
        <x:v>海外项目许可、安全与爬坡进度</x:v>
      </x:c>
      <x:c r="F13" s="230" t="str">
        <x:v>1个季度</x:v>
      </x:c>
      <x:c r="G13" s="230" t="str">
        <x:v>事件/季</x:v>
      </x:c>
      <x:c r="H13" s="230" t="str">
        <x:v>强逻辑下的主要尾部风险</x:v>
      </x:c>
      <x:c r="I13" s="230" t="str">
        <x:v>核心项目按期投产且无重大安全事件</x:v>
      </x:c>
      <x:c r="J13" s="230" t="str">
        <x:v>重大项目受阻、事故或资源国政策恶化</x:v>
      </x:c>
      <x:c r="K13" s="276" t="str">
        <x:v>https://www.zijinmining.com/investor/</x:v>
      </x:c>
      <x:c r="L13" s="230" t="str">
        <x:v>S级：公司披露</x:v>
      </x:c>
      <x:c r="M13" s="208" t="str">
        <x:v>重大事件优先于技术信号</x:v>
      </x:c>
    </x:row>
    <x:row r="14" ht="76" customHeight="1">
      <x:c r="A14" s="207" t="str">
        <x:v>A股</x:v>
      </x:c>
      <x:c r="B14" s="230" t="str">
        <x:v>601985.SH</x:v>
      </x:c>
      <x:c r="C14" s="230" t="str">
        <x:v>中国核电</x:v>
      </x:c>
      <x:c r="D14" s="230" t="str">
        <x:v>经营拐点</x:v>
      </x:c>
      <x:c r="E14" s="230" t="str">
        <x:v>利用小时、机组大修与市场化电价</x:v>
      </x:c>
      <x:c r="F14" s="230" t="str">
        <x:v>1个月</x:v>
      </x:c>
      <x:c r="G14" s="230" t="str">
        <x:v>月/季</x:v>
      </x:c>
      <x:c r="H14" s="230" t="str">
        <x:v>大修与电价令短期承压</x:v>
      </x:c>
      <x:c r="I14" s="230" t="str">
        <x:v>利用小时和结算电价同时企稳</x:v>
      </x:c>
      <x:c r="J14" s="230" t="str">
        <x:v>利用小时与电价持续下降</x:v>
      </x:c>
      <x:c r="K14" s="276" t="str">
        <x:v>https://www.nea.gov.cn/</x:v>
      </x:c>
      <x:c r="L14" s="230" t="str">
        <x:v>S级：能源主管部门</x:v>
      </x:c>
      <x:c r="M14" s="208" t="str">
        <x:v>决定阶段承压能否转回稳健</x:v>
      </x:c>
    </x:row>
    <x:row r="15" ht="76" customHeight="1">
      <x:c r="A15" s="207" t="str">
        <x:v>A股</x:v>
      </x:c>
      <x:c r="B15" s="230" t="str">
        <x:v>601985.SH</x:v>
      </x:c>
      <x:c r="C15" s="230" t="str">
        <x:v>中国核电</x:v>
      </x:c>
      <x:c r="D15" s="230" t="str">
        <x:v>产能兑现</x:v>
      </x:c>
      <x:c r="E15" s="230" t="str">
        <x:v>新机组核准、投产与资本开支回收</x:v>
      </x:c>
      <x:c r="F15" s="230" t="str">
        <x:v>6—18个月</x:v>
      </x:c>
      <x:c r="G15" s="230" t="str">
        <x:v>事件/季</x:v>
      </x:c>
      <x:c r="H15" s="230" t="str">
        <x:v>长期扩张逻辑仍在，兑现较慢</x:v>
      </x:c>
      <x:c r="I15" s="230" t="str">
        <x:v>新机组按期商运且现金流覆盖资本开支</x:v>
      </x:c>
      <x:c r="J15" s="230" t="str">
        <x:v>投产延期、资本开支上升但利润不增</x:v>
      </x:c>
      <x:c r="K15" s="276" t="str">
        <x:v>https://www.cnnp.com.cn/</x:v>
      </x:c>
      <x:c r="L15" s="230" t="str">
        <x:v>S级：公司披露</x:v>
      </x:c>
      <x:c r="M15" s="208" t="str">
        <x:v>作为中长期加分，不作短线催化</x:v>
      </x:c>
    </x:row>
    <x:row r="16" ht="76" customHeight="1">
      <x:c r="A16" s="207" t="str">
        <x:v>A股</x:v>
      </x:c>
      <x:c r="B16" s="230" t="str">
        <x:v>002241.SZ</x:v>
      </x:c>
      <x:c r="C16" s="230" t="str">
        <x:v>歌尔股份</x:v>
      </x:c>
      <x:c r="D16" s="230" t="str">
        <x:v>客户周期</x:v>
      </x:c>
      <x:c r="E16" s="230" t="str">
        <x:v>XR/智能硬件出货、订单份额与新品节奏</x:v>
      </x:c>
      <x:c r="F16" s="230" t="str">
        <x:v>1—2个季度</x:v>
      </x:c>
      <x:c r="G16" s="230" t="str">
        <x:v>月/季</x:v>
      </x:c>
      <x:c r="H16" s="230" t="str">
        <x:v>改善需要新品放量验证</x:v>
      </x:c>
      <x:c r="I16" s="230" t="str">
        <x:v>主要客户新品出货和公司份额同步提升</x:v>
      </x:c>
      <x:c r="J16" s="230" t="str">
        <x:v>出货不及预期或客户份额下降</x:v>
      </x:c>
      <x:c r="K16" s="276" t="str">
        <x:v>https://www.goertek.com/news/company.html</x:v>
      </x:c>
      <x:c r="L16" s="230" t="str">
        <x:v>S级：公司信息</x:v>
      </x:c>
      <x:c r="M16" s="208" t="str">
        <x:v>客户订单需由财报收入和毛利率复核</x:v>
      </x:c>
    </x:row>
    <x:row r="17" ht="76" customHeight="1">
      <x:c r="A17" s="207" t="str">
        <x:v>A股</x:v>
      </x:c>
      <x:c r="B17" s="230" t="str">
        <x:v>002241.SZ</x:v>
      </x:c>
      <x:c r="C17" s="230" t="str">
        <x:v>歌尔股份</x:v>
      </x:c>
      <x:c r="D17" s="230" t="str">
        <x:v>盈利质量</x:v>
      </x:c>
      <x:c r="E17" s="230" t="str">
        <x:v>毛利率、存货与经营现金流/净利润</x:v>
      </x:c>
      <x:c r="F17" s="230" t="str">
        <x:v>1个季度</x:v>
      </x:c>
      <x:c r="G17" s="230" t="str">
        <x:v>季报</x:v>
      </x:c>
      <x:c r="H17" s="230" t="str">
        <x:v>现金流质量仍需跟踪</x:v>
      </x:c>
      <x:c r="I17" s="230" t="str">
        <x:v>毛利率提高且现金流强于净利润</x:v>
      </x:c>
      <x:c r="J17" s="230" t="str">
        <x:v>存货上升同时现金流弱于净利润</x:v>
      </x:c>
      <x:c r="K17" s="276" t="str">
        <x:v>https://www.cninfo.com.cn/new/disclosure/stock?stockCode=002241</x:v>
      </x:c>
      <x:c r="L17" s="230" t="str">
        <x:v>S级：法定披露</x:v>
      </x:c>
      <x:c r="M17" s="208" t="str">
        <x:v>触发黄色升级或解除</x:v>
      </x:c>
    </x:row>
    <x:row r="18" ht="76" customHeight="1">
      <x:c r="A18" s="207" t="str">
        <x:v>港股</x:v>
      </x:c>
      <x:c r="B18" s="230" t="str">
        <x:v>01810.HK</x:v>
      </x:c>
      <x:c r="C18" s="230" t="str">
        <x:v>小米集团-W</x:v>
      </x:c>
      <x:c r="D18" s="230" t="str">
        <x:v>汽车经营</x:v>
      </x:c>
      <x:c r="E18" s="230" t="str">
        <x:v>月度交付、订单、单车毛利与产能</x:v>
      </x:c>
      <x:c r="F18" s="230" t="str">
        <x:v>1个月</x:v>
      </x:c>
      <x:c r="G18" s="230" t="str">
        <x:v>月/季</x:v>
      </x:c>
      <x:c r="H18" s="230" t="str">
        <x:v>汽车成长仍强但利润压力待证</x:v>
      </x:c>
      <x:c r="I18" s="230" t="str">
        <x:v>交付超预期且汽车毛利率改善</x:v>
      </x:c>
      <x:c r="J18" s="230" t="str">
        <x:v>降价加深、交付或毛利率不及预期</x:v>
      </x:c>
      <x:c r="K18" s="276" t="str">
        <x:v>https://ir.mi.com/</x:v>
      </x:c>
      <x:c r="L18" s="230" t="str">
        <x:v>S级：公司披露</x:v>
      </x:c>
      <x:c r="M18" s="208" t="str">
        <x:v>交付不能替代毛利与现金流</x:v>
      </x:c>
    </x:row>
    <x:row r="19" ht="76" customHeight="1">
      <x:c r="A19" s="207" t="str">
        <x:v>港股</x:v>
      </x:c>
      <x:c r="B19" s="230" t="str">
        <x:v>01810.HK</x:v>
      </x:c>
      <x:c r="C19" s="230" t="str">
        <x:v>小米集团-W</x:v>
      </x:c>
      <x:c r="D19" s="230" t="str">
        <x:v>手机周期</x:v>
      </x:c>
      <x:c r="E19" s="230" t="str">
        <x:v>全球出货、ASP、存储成本与渠道库存</x:v>
      </x:c>
      <x:c r="F19" s="230" t="str">
        <x:v>1—2个月</x:v>
      </x:c>
      <x:c r="G19" s="230" t="str">
        <x:v>月/季</x:v>
      </x:c>
      <x:c r="H19" s="230" t="str">
        <x:v>存储成本与竞争压制手机利润</x:v>
      </x:c>
      <x:c r="I19" s="230" t="str">
        <x:v>ASP/份额上升且存储成本压力缓和</x:v>
      </x:c>
      <x:c r="J19" s="230" t="str">
        <x:v>库存上升、ASP下降且物料成本继续涨</x:v>
      </x:c>
      <x:c r="K19" s="276" t="str">
        <x:v>https://www.canalys.com/</x:v>
      </x:c>
      <x:c r="L19" s="230" t="str">
        <x:v>B级：专业机构</x:v>
      </x:c>
      <x:c r="M19" s="208" t="str">
        <x:v>只作预期差线索，等待公司利润确认</x:v>
      </x:c>
    </x:row>
    <x:row r="20" ht="76" customHeight="1">
      <x:c r="A20" s="207" t="str">
        <x:v>港股</x:v>
      </x:c>
      <x:c r="B20" s="230" t="str">
        <x:v>00981.HK</x:v>
      </x:c>
      <x:c r="C20" s="230" t="str">
        <x:v>中芯国际</x:v>
      </x:c>
      <x:c r="D20" s="230" t="str">
        <x:v>产能景气</x:v>
      </x:c>
      <x:c r="E20" s="230" t="str">
        <x:v>产能利用率、晶圆ASP与毛利率指引</x:v>
      </x:c>
      <x:c r="F20" s="230" t="str">
        <x:v>1个季度</x:v>
      </x:c>
      <x:c r="G20" s="230" t="str">
        <x:v>季报</x:v>
      </x:c>
      <x:c r="H20" s="230" t="str">
        <x:v>收入改善但折旧与设备约束压制利润</x:v>
      </x:c>
      <x:c r="I20" s="230" t="str">
        <x:v>利用率、ASP和毛利率同步改善</x:v>
      </x:c>
      <x:c r="J20" s="230" t="str">
        <x:v>利用率和ASP下降、毛利率跌破指引</x:v>
      </x:c>
      <x:c r="K20" s="276" t="str">
        <x:v>https://www.smics.com/en/site/company_financialSummary</x:v>
      </x:c>
      <x:c r="L20" s="230" t="str">
        <x:v>S级：公司披露</x:v>
      </x:c>
      <x:c r="M20" s="208" t="str">
        <x:v>决定趋势破坏是否可被基本面修复</x:v>
      </x:c>
    </x:row>
    <x:row r="21" ht="76" customHeight="1">
      <x:c r="A21" s="207" t="str">
        <x:v>港股</x:v>
      </x:c>
      <x:c r="B21" s="230" t="str">
        <x:v>00981.HK</x:v>
      </x:c>
      <x:c r="C21" s="230" t="str">
        <x:v>中芯国际</x:v>
      </x:c>
      <x:c r="D21" s="230" t="str">
        <x:v>供应约束</x:v>
      </x:c>
      <x:c r="E21" s="230" t="str">
        <x:v>设备出口限制、国产设备验证与扩产进度</x:v>
      </x:c>
      <x:c r="F21" s="230" t="str">
        <x:v>事件驱动</x:v>
      </x:c>
      <x:c r="G21" s="230" t="str">
        <x:v>事件/月</x:v>
      </x:c>
      <x:c r="H21" s="230" t="str">
        <x:v>出口限制仍是核心尾部风险</x:v>
      </x:c>
      <x:c r="I21" s="230" t="str">
        <x:v>国产设备验证加速且扩产按期</x:v>
      </x:c>
      <x:c r="J21" s="230" t="str">
        <x:v>新增实体限制或关键设备断供</x:v>
      </x:c>
      <x:c r="K21" s="276" t="str">
        <x:v>https://www.bis.gov/</x:v>
      </x:c>
      <x:c r="L21" s="230" t="str">
        <x:v>S级：监管机构</x:v>
      </x:c>
      <x:c r="M21" s="208" t="str">
        <x:v>硬限制优先于任何技术买点</x:v>
      </x:c>
    </x:row>
    <x:row r="22" ht="76" customHeight="1">
      <x:c r="A22" s="207" t="str">
        <x:v>港股</x:v>
      </x:c>
      <x:c r="B22" s="230" t="str">
        <x:v>03690.HK</x:v>
      </x:c>
      <x:c r="C22" s="230" t="str">
        <x:v>美团-W</x:v>
      </x:c>
      <x:c r="D22" s="230" t="str">
        <x:v>单位经济</x:v>
      </x:c>
      <x:c r="E22" s="230" t="str">
        <x:v>订单量、补贴/单、骑手成本与核心业务利润</x:v>
      </x:c>
      <x:c r="F22" s="230" t="str">
        <x:v>2—6周</x:v>
      </x:c>
      <x:c r="G22" s="230" t="str">
        <x:v>月/季</x:v>
      </x:c>
      <x:c r="H22" s="230" t="str">
        <x:v>补贴战令盈利恶化，尚未见可控证据</x:v>
      </x:c>
      <x:c r="I22" s="230" t="str">
        <x:v>补贴强度下降且订单、利润率保持</x:v>
      </x:c>
      <x:c r="J22" s="230" t="str">
        <x:v>补贴继续上升、核心业务持续亏损</x:v>
      </x:c>
      <x:c r="K22" s="276" t="str">
        <x:v>https://about.meituan.com/investor</x:v>
      </x:c>
      <x:c r="L22" s="230" t="str">
        <x:v>S级：公司披露</x:v>
      </x:c>
      <x:c r="M22" s="208" t="str">
        <x:v>红色解除必须验证单位经济修复</x:v>
      </x:c>
    </x:row>
    <x:row r="23" ht="76" customHeight="1">
      <x:c r="A23" s="207" t="str">
        <x:v>港股</x:v>
      </x:c>
      <x:c r="B23" s="230" t="str">
        <x:v>03690.HK</x:v>
      </x:c>
      <x:c r="C23" s="230" t="str">
        <x:v>美团-W</x:v>
      </x:c>
      <x:c r="D23" s="230" t="str">
        <x:v>竞争强度</x:v>
      </x:c>
      <x:c r="E23" s="230" t="str">
        <x:v>竞对补贴、商户佣金与用户留存</x:v>
      </x:c>
      <x:c r="F23" s="230" t="str">
        <x:v>1—4周</x:v>
      </x:c>
      <x:c r="G23" s="230" t="str">
        <x:v>周/月</x:v>
      </x:c>
      <x:c r="H23" s="230" t="str">
        <x:v>竞争仍是最关键外生变量</x:v>
      </x:c>
      <x:c r="I23" s="230" t="str">
        <x:v>行业补贴降温且商户留存稳定</x:v>
      </x:c>
      <x:c r="J23" s="230" t="str">
        <x:v>价格战升级或监管限制变现</x:v>
      </x:c>
      <x:c r="K23" s="276" t="str">
        <x:v>https://www.samr.gov.cn/</x:v>
      </x:c>
      <x:c r="L23" s="230" t="str">
        <x:v>S/A级：监管/行业</x:v>
      </x:c>
      <x:c r="M23" s="208" t="str">
        <x:v>市场传闻只作线索，不直接评分</x:v>
      </x:c>
    </x:row>
    <x:row r="24" ht="76" customHeight="1">
      <x:c r="A24" s="207" t="str">
        <x:v>港股</x:v>
      </x:c>
      <x:c r="B24" s="230" t="str">
        <x:v>00700.HK</x:v>
      </x:c>
      <x:c r="C24" s="230" t="str">
        <x:v>腾讯控股</x:v>
      </x:c>
      <x:c r="D24" s="230" t="str">
        <x:v>内容变现</x:v>
      </x:c>
      <x:c r="E24" s="230" t="str">
        <x:v>新游戏获批、流水排名与广告加载率</x:v>
      </x:c>
      <x:c r="F24" s="230" t="str">
        <x:v>1—2个月</x:v>
      </x:c>
      <x:c r="G24" s="230" t="str">
        <x:v>月/季</x:v>
      </x:c>
      <x:c r="H24" s="230" t="str">
        <x:v>游戏与广告现金流仍强</x:v>
      </x:c>
      <x:c r="I24" s="230" t="str">
        <x:v>新品流水超预期且广告增长保持</x:v>
      </x:c>
      <x:c r="J24" s="230" t="str">
        <x:v>重点游戏衰退且广告增速降档</x:v>
      </x:c>
      <x:c r="K24" s="276" t="str">
        <x:v>https://www.nppa.gov.cn/bsfw/jggs/yxspjg/index.html</x:v>
      </x:c>
      <x:c r="L24" s="230" t="str">
        <x:v>S级：主管部门</x:v>
      </x:c>
      <x:c r="M24" s="208" t="str">
        <x:v>版号是前置条件，流水需公司财报确认</x:v>
      </x:c>
    </x:row>
    <x:row r="25" ht="76" customHeight="1">
      <x:c r="A25" s="207" t="str">
        <x:v>港股</x:v>
      </x:c>
      <x:c r="B25" s="230" t="str">
        <x:v>00700.HK</x:v>
      </x:c>
      <x:c r="C25" s="230" t="str">
        <x:v>腾讯控股</x:v>
      </x:c>
      <x:c r="D25" s="230" t="str">
        <x:v>AI资本回报</x:v>
      </x:c>
      <x:c r="E25" s="230" t="str">
        <x:v>AI云收入、推理调用与资本开支/自由现金流</x:v>
      </x:c>
      <x:c r="F25" s="230" t="str">
        <x:v>1—2个季度</x:v>
      </x:c>
      <x:c r="G25" s="230" t="str">
        <x:v>季报</x:v>
      </x:c>
      <x:c r="H25" s="230" t="str">
        <x:v>AI提供增量，但回报尚需量化</x:v>
      </x:c>
      <x:c r="I25" s="230" t="str">
        <x:v>AI收入加速且自由现金流不被侵蚀</x:v>
      </x:c>
      <x:c r="J25" s="230" t="str">
        <x:v>资本开支上升、自由现金流连续下降</x:v>
      </x:c>
      <x:c r="K25" s="276" t="str">
        <x:v>https://www.tencent.com/en-us/investors.html</x:v>
      </x:c>
      <x:c r="L25" s="230" t="str">
        <x:v>S级：公司披露</x:v>
      </x:c>
      <x:c r="M25" s="208" t="str">
        <x:v>决定强基本面是否继续上修</x:v>
      </x:c>
    </x:row>
    <x:row r="26" ht="76" customHeight="1">
      <x:c r="A26" s="207" t="str">
        <x:v>美股</x:v>
      </x:c>
      <x:c r="B26" s="230" t="str">
        <x:v>TSM</x:v>
      </x:c>
      <x:c r="C26" s="230" t="str">
        <x:v>台积电</x:v>
      </x:c>
      <x:c r="D26" s="230" t="str">
        <x:v>需求领先</x:v>
      </x:c>
      <x:c r="E26" s="230" t="str">
        <x:v>月度营收、HPC占比与先进制程利用率</x:v>
      </x:c>
      <x:c r="F26" s="230" t="str">
        <x:v>1个月</x:v>
      </x:c>
      <x:c r="G26" s="230" t="str">
        <x:v>月/季</x:v>
      </x:c>
      <x:c r="H26" s="230" t="str">
        <x:v>7月营收4,675.80亿元新台币，同比+44.7%、环比约+5.6%；1—7月同比+37.0%，经营继续改善但是否超预期待核对</x:v>
      </x:c>
      <x:c r="I26" s="230" t="str">
        <x:v>月营收超季节性且HPC/先进制程占比提升</x:v>
      </x:c>
      <x:c r="J26" s="230" t="str">
        <x:v>月营收连续低于季节性或利用率下降</x:v>
      </x:c>
      <x:c r="K26" s="276" t="str">
        <x:v>https://investor.tsmc.com/english/monthly-revenue/2026</x:v>
      </x:c>
      <x:c r="L26" s="230" t="str">
        <x:v>S级：公司披露</x:v>
      </x:c>
      <x:c r="M26" s="208" t="str">
        <x:v>强化增长确认；缺少一致预期与价格确认时不追价</x:v>
      </x:c>
    </x:row>
    <x:row r="27" ht="76" customHeight="1">
      <x:c r="A27" s="207" t="str">
        <x:v>美股</x:v>
      </x:c>
      <x:c r="B27" s="230" t="str">
        <x:v>TSM</x:v>
      </x:c>
      <x:c r="C27" s="230" t="str">
        <x:v>台积电</x:v>
      </x:c>
      <x:c r="D27" s="230" t="str">
        <x:v>供给/定价</x:v>
      </x:c>
      <x:c r="E27" s="230" t="str">
        <x:v>CoWoS产能、先进制程价格与海外厂摊薄</x:v>
      </x:c>
      <x:c r="F27" s="230" t="str">
        <x:v>1—2个季度</x:v>
      </x:c>
      <x:c r="G27" s="230" t="str">
        <x:v>月/季</x:v>
      </x:c>
      <x:c r="H27" s="230" t="str">
        <x:v>先进封装供不应求但海外成本是拖累</x:v>
      </x:c>
      <x:c r="I27" s="230" t="str">
        <x:v>产能扩张被订单吸收且毛利率稳定</x:v>
      </x:c>
      <x:c r="J27" s="230" t="str">
        <x:v>扩产后利用率下降或海外厂摊薄扩大</x:v>
      </x:c>
      <x:c r="K27" s="276" t="str">
        <x:v>https://investor.tsmc.com/english/quarterly-results/2026</x:v>
      </x:c>
      <x:c r="L27" s="230" t="str">
        <x:v>S级：公司披露</x:v>
      </x:c>
      <x:c r="M27" s="208" t="str">
        <x:v>影响盈利质量和合理估值上界</x:v>
      </x:c>
    </x:row>
    <x:row r="28" ht="76" customHeight="1">
      <x:c r="A28" s="207" t="str">
        <x:v>美股</x:v>
      </x:c>
      <x:c r="B28" s="230" t="str">
        <x:v>NIO</x:v>
      </x:c>
      <x:c r="C28" s="230" t="str">
        <x:v>蔚来</x:v>
      </x:c>
      <x:c r="D28" s="230" t="str">
        <x:v>销量领先</x:v>
      </x:c>
      <x:c r="E28" s="230" t="str">
        <x:v>周度上险、月度交付与订单积压</x:v>
      </x:c>
      <x:c r="F28" s="230" t="str">
        <x:v>1—4周</x:v>
      </x:c>
      <x:c r="G28" s="230" t="str">
        <x:v>周/月</x:v>
      </x:c>
      <x:c r="H28" s="230" t="str">
        <x:v>7月交付同比+71%、环比-11.5%</x:v>
      </x:c>
      <x:c r="I28" s="230" t="str">
        <x:v>交付环比回升且订单积压扩大</x:v>
      </x:c>
      <x:c r="J28" s="230" t="str">
        <x:v>周度销量持续走弱或靠大幅降价换量</x:v>
      </x:c>
      <x:c r="K28" s="276" t="str">
        <x:v>https://ir.nio.com/news-events/news-releases/</x:v>
      </x:c>
      <x:c r="L28" s="230" t="str">
        <x:v>S级：公司披露</x:v>
      </x:c>
      <x:c r="M28" s="208" t="str">
        <x:v>销量只作规模验证，不自动解除红色</x:v>
      </x:c>
    </x:row>
    <x:row r="29" ht="76" customHeight="1">
      <x:c r="A29" s="207" t="str">
        <x:v>美股</x:v>
      </x:c>
      <x:c r="B29" s="230" t="str">
        <x:v>NIO</x:v>
      </x:c>
      <x:c r="C29" s="230" t="str">
        <x:v>蔚来</x:v>
      </x:c>
      <x:c r="D29" s="230" t="str">
        <x:v>生存质量</x:v>
      </x:c>
      <x:c r="E29" s="230" t="str">
        <x:v>整车毛利、自由现金流与融资摊薄</x:v>
      </x:c>
      <x:c r="F29" s="230" t="str">
        <x:v>1个季度</x:v>
      </x:c>
      <x:c r="G29" s="230" t="str">
        <x:v>季报/事件</x:v>
      </x:c>
      <x:c r="H29" s="230" t="str">
        <x:v>销量尚未转化为现金流证明</x:v>
      </x:c>
      <x:c r="I29" s="230" t="str">
        <x:v>毛利率和自由现金流同步改善</x:v>
      </x:c>
      <x:c r="J29" s="230" t="str">
        <x:v>现金流继续大幅流出并新增高摊薄融资</x:v>
      </x:c>
      <x:c r="K29" s="276" t="str">
        <x:v>https://ir.nio.com/financials/quarterly-results</x:v>
      </x:c>
      <x:c r="L29" s="230" t="str">
        <x:v>S级：公司披露</x:v>
      </x:c>
      <x:c r="M29" s="208" t="str">
        <x:v>硬风险门槛，优先于超跌反弹</x:v>
      </x:c>
    </x:row>
    <x:row r="30" ht="76" customHeight="1">
      <x:c r="A30" s="207" t="str">
        <x:v>美股</x:v>
      </x:c>
      <x:c r="B30" s="230" t="str">
        <x:v>PDD</x:v>
      </x:c>
      <x:c r="C30" s="230" t="str">
        <x:v>拼多多</x:v>
      </x:c>
      <x:c r="D30" s="230" t="str">
        <x:v>平台效率</x:v>
      </x:c>
      <x:c r="E30" s="230" t="str">
        <x:v>交易服务收入、商家投放与利润率</x:v>
      </x:c>
      <x:c r="F30" s="230" t="str">
        <x:v>1个季度</x:v>
      </x:c>
      <x:c r="G30" s="230" t="str">
        <x:v>季报</x:v>
      </x:c>
      <x:c r="H30" s="230" t="str">
        <x:v>增长放缓且投入压低利润</x:v>
      </x:c>
      <x:c r="I30" s="230" t="str">
        <x:v>交易服务增速与利润率同步企稳</x:v>
      </x:c>
      <x:c r="J30" s="230" t="str">
        <x:v>增速降档同时利润率继续收缩</x:v>
      </x:c>
      <x:c r="K30" s="276" t="str">
        <x:v>https://investor.pddholdings.com/financial-information/quarterly-results</x:v>
      </x:c>
      <x:c r="L30" s="230" t="str">
        <x:v>S级：公司披露</x:v>
      </x:c>
      <x:c r="M30" s="208" t="str">
        <x:v>判断增长放缓是否触底</x:v>
      </x:c>
    </x:row>
    <x:row r="31" ht="76" customHeight="1">
      <x:c r="A31" s="207" t="str">
        <x:v>美股</x:v>
      </x:c>
      <x:c r="B31" s="230" t="str">
        <x:v>PDD</x:v>
      </x:c>
      <x:c r="C31" s="230" t="str">
        <x:v>拼多多</x:v>
      </x:c>
      <x:c r="D31" s="230" t="str">
        <x:v>跨境政策</x:v>
      </x:c>
      <x:c r="E31" s="230" t="str">
        <x:v>Temu关税、最低免税规则与合规成本</x:v>
      </x:c>
      <x:c r="F31" s="230" t="str">
        <x:v>事件驱动</x:v>
      </x:c>
      <x:c r="G31" s="230" t="str">
        <x:v>事件/周</x:v>
      </x:c>
      <x:c r="H31" s="230" t="str">
        <x:v>政策成本仍是主要尾部风险</x:v>
      </x:c>
      <x:c r="I31" s="230" t="str">
        <x:v>规则明确且履约成本可被提价/效率吸收</x:v>
      </x:c>
      <x:c r="J31" s="230" t="str">
        <x:v>关税或合规成本再度显著上升</x:v>
      </x:c>
      <x:c r="K31" s="276" t="str">
        <x:v>https://ustr.gov/</x:v>
      </x:c>
      <x:c r="L31" s="230" t="str">
        <x:v>S级：监管机构</x:v>
      </x:c>
      <x:c r="M31" s="208" t="str">
        <x:v>政策确认优先于市场叙事</x:v>
      </x:c>
    </x:row>
    <x:row r="32" ht="76" customHeight="1">
      <x:c r="A32" s="207" t="str">
        <x:v>美股</x:v>
      </x:c>
      <x:c r="B32" s="230" t="str">
        <x:v>FUTU</x:v>
      </x:c>
      <x:c r="C32" s="230" t="str">
        <x:v>富途控股</x:v>
      </x:c>
      <x:c r="D32" s="230" t="str">
        <x:v>交易景气</x:v>
      </x:c>
      <x:c r="E32" s="230" t="str">
        <x:v>港美股成交额、融资余额与市场波动</x:v>
      </x:c>
      <x:c r="F32" s="230" t="str">
        <x:v>1—4周</x:v>
      </x:c>
      <x:c r="G32" s="230" t="str">
        <x:v>日/月</x:v>
      </x:c>
      <x:c r="H32" s="230" t="str">
        <x:v>经营受益活跃交易环境</x:v>
      </x:c>
      <x:c r="I32" s="230" t="str">
        <x:v>成交额和客户资产同步增长</x:v>
      </x:c>
      <x:c r="J32" s="230" t="str">
        <x:v>成交额持续下降且客户资产流出</x:v>
      </x:c>
      <x:c r="K32" s="276" t="str">
        <x:v>https://www.hkex.com.hk/Market-Data/Statistics/Consolidated-Reports/Securities-Statistics-Monthly</x:v>
      </x:c>
      <x:c r="L32" s="230" t="str">
        <x:v>S级：交易所</x:v>
      </x:c>
      <x:c r="M32" s="208" t="str">
        <x:v>领先收入，但仍需客户指标确认</x:v>
      </x:c>
    </x:row>
    <x:row r="33" ht="76" customHeight="1">
      <x:c r="A33" s="207" t="str">
        <x:v>美股</x:v>
      </x:c>
      <x:c r="B33" s="230" t="str">
        <x:v>FUTU</x:v>
      </x:c>
      <x:c r="C33" s="230" t="str">
        <x:v>富途控股</x:v>
      </x:c>
      <x:c r="D33" s="230" t="str">
        <x:v>监管验证</x:v>
      </x:c>
      <x:c r="E33" s="230" t="str">
        <x:v>最终处罚、牌照连续性与有资产客户</x:v>
      </x:c>
      <x:c r="F33" s="230" t="str">
        <x:v>事件/季度</x:v>
      </x:c>
      <x:c r="G33" s="230" t="str">
        <x:v>事件/季</x:v>
      </x:c>
      <x:c r="H33" s="230" t="str">
        <x:v>已计提处罚按一次性处理，结构后果待证</x:v>
      </x:c>
      <x:c r="I33" s="230" t="str">
        <x:v>最终决定不伤牌照且客户资产继续增长</x:v>
      </x:c>
      <x:c r="J33" s="230" t="str">
        <x:v>处罚扩大或牌照/客户资产出现可验证损害</x:v>
      </x:c>
      <x:c r="K33" s="276" t="str">
        <x:v>https://ir.futuholdings.com/news-events/news-releases</x:v>
      </x:c>
      <x:c r="L33" s="230" t="str">
        <x:v>S级：公司/监管</x:v>
      </x:c>
      <x:c r="M33" s="208" t="str">
        <x:v>不重复扣已计提损失，只追踪后果</x:v>
      </x:c>
    </x:row>
    <x:row r="34" ht="76" customHeight="1">
      <x:c r="A34" s="207" t="str">
        <x:v>美股</x:v>
      </x:c>
      <x:c r="B34" s="230" t="str">
        <x:v>BIDU</x:v>
      </x:c>
      <x:c r="C34" s="230" t="str">
        <x:v>百度</x:v>
      </x:c>
      <x:c r="D34" s="230" t="str">
        <x:v>AI替代速度</x:v>
      </x:c>
      <x:c r="E34" s="230" t="str">
        <x:v>AI云收入、GPU云利用率与订单</x:v>
      </x:c>
      <x:c r="F34" s="230" t="str">
        <x:v>1个季度</x:v>
      </x:c>
      <x:c r="G34" s="230" t="str">
        <x:v>季报</x:v>
      </x:c>
      <x:c r="H34" s="230" t="str">
        <x:v>AI云高增，需继续抵消广告下滑</x:v>
      </x:c>
      <x:c r="I34" s="230" t="str">
        <x:v>AI云增速保持且利润率改善</x:v>
      </x:c>
      <x:c r="J34" s="230" t="str">
        <x:v>AI云增速降档、利润率不升</x:v>
      </x:c>
      <x:c r="K34" s="276" t="str">
        <x:v>https://ir.baidu.com/quarterly-results</x:v>
      </x:c>
      <x:c r="L34" s="230" t="str">
        <x:v>S级：公司披露</x:v>
      </x:c>
      <x:c r="M34" s="208" t="str">
        <x:v>决定转型能否上修基本面</x:v>
      </x:c>
    </x:row>
    <x:row r="35" ht="76" customHeight="1">
      <x:c r="A35" s="207" t="str">
        <x:v>美股</x:v>
      </x:c>
      <x:c r="B35" s="230" t="str">
        <x:v>BIDU</x:v>
      </x:c>
      <x:c r="C35" s="230" t="str">
        <x:v>百度</x:v>
      </x:c>
      <x:c r="D35" s="230" t="str">
        <x:v>旧业务拖累</x:v>
      </x:c>
      <x:c r="E35" s="230" t="str">
        <x:v>搜索广告收入、流量与销售费用效率</x:v>
      </x:c>
      <x:c r="F35" s="230" t="str">
        <x:v>1个季度</x:v>
      </x:c>
      <x:c r="G35" s="230" t="str">
        <x:v>季报</x:v>
      </x:c>
      <x:c r="H35" s="230" t="str">
        <x:v>广告衰退仍是主要拖累</x:v>
      </x:c>
      <x:c r="I35" s="230" t="str">
        <x:v>广告降幅收窄且销售效率提升</x:v>
      </x:c>
      <x:c r="J35" s="230" t="str">
        <x:v>广告降幅扩大并吞噬AI增量</x:v>
      </x:c>
      <x:c r="K35" s="276" t="str">
        <x:v>https://ir.baidu.com/</x:v>
      </x:c>
      <x:c r="L35" s="230" t="str">
        <x:v>S级：公司披露</x:v>
      </x:c>
      <x:c r="M35" s="208" t="str">
        <x:v>AI利好不能掩盖旧业务现金流</x:v>
      </x:c>
    </x:row>
    <x:row r="36" ht="76" customHeight="1">
      <x:c r="A36" s="207" t="str">
        <x:v>美股</x:v>
      </x:c>
      <x:c r="B36" s="230" t="str">
        <x:v>BABA</x:v>
      </x:c>
      <x:c r="C36" s="230" t="str">
        <x:v>阿里巴巴</x:v>
      </x:c>
      <x:c r="D36" s="230" t="str">
        <x:v>云与AI</x:v>
      </x:c>
      <x:c r="E36" s="230" t="str">
        <x:v>云收入、AI相关产品收入与资本开支回报</x:v>
      </x:c>
      <x:c r="F36" s="230" t="str">
        <x:v>1个季度</x:v>
      </x:c>
      <x:c r="G36" s="230" t="str">
        <x:v>季报</x:v>
      </x:c>
      <x:c r="H36" s="230" t="str">
        <x:v>云与AI是主要上修来源</x:v>
      </x:c>
      <x:c r="I36" s="230" t="str">
        <x:v>云增速加快且资本开支带来收入兑现</x:v>
      </x:c>
      <x:c r="J36" s="230" t="str">
        <x:v>云增速回落、资本开支继续侵蚀现金流</x:v>
      </x:c>
      <x:c r="K36" s="276" t="str">
        <x:v>https://www.alibabagroup.com/en-US/ir-financial-reports-financial-results</x:v>
      </x:c>
      <x:c r="L36" s="230" t="str">
        <x:v>S级：公司披露</x:v>
      </x:c>
      <x:c r="M36" s="208" t="str">
        <x:v>决定中线估值能否扩张</x:v>
      </x:c>
    </x:row>
    <x:row r="37" ht="76" customHeight="1">
      <x:c r="A37" s="207" t="str">
        <x:v>美股</x:v>
      </x:c>
      <x:c r="B37" s="230" t="str">
        <x:v>BABA</x:v>
      </x:c>
      <x:c r="C37" s="230" t="str">
        <x:v>阿里巴巴</x:v>
      </x:c>
      <x:c r="D37" s="230" t="str">
        <x:v>电商竞争</x:v>
      </x:c>
      <x:c r="E37" s="230" t="str">
        <x:v>淘天变现率、即时零售亏损与用户留存</x:v>
      </x:c>
      <x:c r="F37" s="230" t="str">
        <x:v>2—8周</x:v>
      </x:c>
      <x:c r="G37" s="230" t="str">
        <x:v>月/季</x:v>
      </x:c>
      <x:c r="H37" s="230" t="str">
        <x:v>即时零售价格战压制现金流</x:v>
      </x:c>
      <x:c r="I37" s="230" t="str">
        <x:v>用户增长保持且单位亏损收窄</x:v>
      </x:c>
      <x:c r="J37" s="230" t="str">
        <x:v>补贴扩大、单位亏损和现金流恶化</x:v>
      </x:c>
      <x:c r="K37" s="276" t="str">
        <x:v>https://www.alibabagroup.com/en-US/ir-news-filings</x:v>
      </x:c>
      <x:c r="L37" s="230" t="str">
        <x:v>S级：公司披露</x:v>
      </x:c>
      <x:c r="M37" s="208" t="str">
        <x:v>不得只看GMV而忽略利润质量</x:v>
      </x:c>
    </x:row>
    <x:row r="38" ht="76" customHeight="1">
      <x:c r="A38" s="207" t="str">
        <x:v>港股</x:v>
      </x:c>
      <x:c r="B38" s="230" t="str">
        <x:v>02513.HK</x:v>
      </x:c>
      <x:c r="C38" s="230" t="str">
        <x:v>智谱</x:v>
      </x:c>
      <x:c r="D38" s="230" t="str">
        <x:v>产品采用</x:v>
      </x:c>
      <x:c r="E38" s="230" t="str">
        <x:v>API付费调用、开发者留存与模型排名</x:v>
      </x:c>
      <x:c r="F38" s="230" t="str">
        <x:v>1—4周</x:v>
      </x:c>
      <x:c r="G38" s="230" t="str">
        <x:v>周/月</x:v>
      </x:c>
      <x:c r="H38" s="230" t="str">
        <x:v>模型热度高，商业化仍需数据验证</x:v>
      </x:c>
      <x:c r="I38" s="230" t="str">
        <x:v>付费调用与留存持续增长</x:v>
      </x:c>
      <x:c r="J38" s="230" t="str">
        <x:v>模型排名、调用和留存同时下降</x:v>
      </x:c>
      <x:c r="K38" s="276" t="str">
        <x:v>https://open.bigmodel.cn/</x:v>
      </x:c>
      <x:c r="L38" s="230" t="str">
        <x:v>A级：官方产品数据</x:v>
      </x:c>
      <x:c r="M38" s="208" t="str">
        <x:v>未有审计口径前只作领先线索</x:v>
      </x:c>
    </x:row>
    <x:row r="39" ht="76" customHeight="1">
      <x:c r="A39" s="207" t="str">
        <x:v>港股</x:v>
      </x:c>
      <x:c r="B39" s="230" t="str">
        <x:v>02513.HK</x:v>
      </x:c>
      <x:c r="C39" s="230" t="str">
        <x:v>智谱</x:v>
      </x:c>
      <x:c r="D39" s="230" t="str">
        <x:v>现金消耗</x:v>
      </x:c>
      <x:c r="E39" s="230" t="str">
        <x:v>研发/算力支出、现金余额与新增配售</x:v>
      </x:c>
      <x:c r="F39" s="230" t="str">
        <x:v>1个季度</x:v>
      </x:c>
      <x:c r="G39" s="230" t="str">
        <x:v>季报/事件</x:v>
      </x:c>
      <x:c r="H39" s="230" t="str">
        <x:v>已完成配售，亏损和摊薄仍高</x:v>
      </x:c>
      <x:c r="I39" s="230" t="str">
        <x:v>现金消耗下降且无需继续高频融资</x:v>
      </x:c>
      <x:c r="J39" s="230" t="str">
        <x:v>商业化不改善同时再次大额配售</x:v>
      </x:c>
      <x:c r="K39" s="276" t="str">
        <x:v>https://www1.hkexnews.hk/search/titlesearch.xhtml?category=0&amp;lang=EN&amp;market=SEHK&amp;stockId=1000286748</x:v>
      </x:c>
      <x:c r="L39" s="230" t="str">
        <x:v>S级：港交所</x:v>
      </x:c>
      <x:c r="M39" s="208" t="str">
        <x:v>高估值下的硬风险约束</x:v>
      </x:c>
    </x:row>
    <x:row r="40" ht="76" customHeight="1">
      <x:c r="A40" s="207" t="str">
        <x:v>美股</x:v>
      </x:c>
      <x:c r="B40" s="230" t="str">
        <x:v>SKHY</x:v>
      </x:c>
      <x:c r="C40" s="230" t="str">
        <x:v>SK海力士ADR</x:v>
      </x:c>
      <x:c r="D40" s="230" t="str">
        <x:v>存储周期</x:v>
      </x:c>
      <x:c r="E40" s="230" t="str">
        <x:v>DRAM/NAND合约价、库存天数与产能纪律</x:v>
      </x:c>
      <x:c r="F40" s="230" t="str">
        <x:v>1个月</x:v>
      </x:c>
      <x:c r="G40" s="230" t="str">
        <x:v>月/季</x:v>
      </x:c>
      <x:c r="H40" s="230" t="str">
        <x:v>AI存储强周期，传统存储仍有周期风险</x:v>
      </x:c>
      <x:c r="I40" s="230" t="str">
        <x:v>合约价上涨且库存维持健康</x:v>
      </x:c>
      <x:c r="J40" s="230" t="str">
        <x:v>价格反转、库存上升与扩产共振</x:v>
      </x:c>
      <x:c r="K40" s="276" t="str">
        <x:v>https://www.trendforce.com/</x:v>
      </x:c>
      <x:c r="L40" s="230" t="str">
        <x:v>B级：专业机构</x:v>
      </x:c>
      <x:c r="M40" s="208" t="str">
        <x:v>需用公司利润率和库存二次确认</x:v>
      </x:c>
    </x:row>
    <x:row r="41" ht="76" customHeight="1">
      <x:c r="A41" s="209" t="str">
        <x:v>美股</x:v>
      </x:c>
      <x:c r="B41" s="231" t="str">
        <x:v>SKHY</x:v>
      </x:c>
      <x:c r="C41" s="231" t="str">
        <x:v>SK海力士ADR</x:v>
      </x:c>
      <x:c r="D41" s="231" t="str">
        <x:v>AI竞争力/资本配置</x:v>
      </x:c>
      <x:c r="E41" s="231" t="str">
        <x:v>HBM份额、客户认证、Y2/M17扩产、Solidigm融资、重庆封装股权方案与ADR价差</x:v>
      </x:c>
      <x:c r="F41" s="231" t="str">
        <x:v>1—3个月</x:v>
      </x:c>
      <x:c r="G41" s="231" t="str">
        <x:v>事件/月</x:v>
      </x:c>
      <x:c r="H41" s="231" t="str">
        <x:v>Y2与M17合计54.3246万亿韩元扩产已获批，资本回报风险上升；Solidigm融资及重庆封装厂股权方案均未确定</x:v>
      </x:c>
      <x:c r="I41" s="231" t="str">
        <x:v>客户认证、量产和份额提升；新增产能被订单吸收且自由现金流可控；资本运作以合理估值且不损害控制/供应链</x:v>
      </x:c>
      <x:c r="J41" s="231" t="str">
        <x:v>认证延期、份额下降、扩产超支/低利用率、资本运作重大摊薄/失控或ADR显著溢价</x:v>
      </x:c>
      <x:c r="K41" s="276" t="str">
        <x:v>https://www.sec.gov/Archives/edgar/data/2120882/000119312526339024/d13432d6k.htm</x:v>
      </x:c>
      <x:c r="L41" s="231" t="str">
        <x:v>S级：SEC/公司披露</x:v>
      </x:c>
      <x:c r="M41" s="210" t="str">
        <x:v>确认扩产不等于确认利润；按分年资本开支、订单、利用率和自由现金流验证</x:v>
      </x:c>
    </x:row>
  </x:sheetData>
  <x:mergeCells>
    <x:mergeCell ref="A1:M2"/>
    <x:mergeCell ref="A3:M3"/>
  </x:mergeCells>
  <x:conditionalFormatting sqref="L6:L41">
    <x:cfRule type="containsText" dxfId="3" priority="1" operator="containsText" text="S级"/>
    <x:cfRule type="containsText" dxfId="4" priority="2" operator="containsText" text="A级"/>
    <x:cfRule type="containsText" dxfId="5" priority="3" operator="containsText" text="B级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14" hidden="0" customWidth="1"/>
    <x:col min="4" max="4" width="15" hidden="0" customWidth="1"/>
    <x:col min="5" max="5" width="17" hidden="0" customWidth="1"/>
    <x:col min="6" max="6" width="11" hidden="0" customWidth="1"/>
    <x:col min="7" max="7" width="36" hidden="0" customWidth="1"/>
    <x:col min="8" max="8" width="36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28" hidden="0" customWidth="1"/>
    <x:col min="14" max="14" width="28" hidden="0" customWidth="1"/>
    <x:col min="15" max="15" width="23" hidden="0" customWidth="1"/>
    <x:col min="16" max="16" width="13" hidden="0" customWidth="1"/>
  </x:cols>
  <x:sheetData>
    <x:row r="1">
      <x:c r="A1" s="181" t="str">
        <x:v>八步骤研究总览与当前条件式信号</x:v>
      </x:c>
      <x:c r="B1" s="181" t="str">
        <x:v>八步骤研究总览与当前条件式信号</x:v>
      </x:c>
      <x:c r="C1" s="181" t="str">
        <x:v>八步骤研究总览与当前条件式信号</x:v>
      </x:c>
      <x:c r="D1" s="181" t="str">
        <x:v>八步骤研究总览与当前条件式信号</x:v>
      </x:c>
      <x:c r="E1" s="181" t="str">
        <x:v>八步骤研究总览与当前条件式信号</x:v>
      </x:c>
      <x:c r="F1" s="181" t="str">
        <x:v>八步骤研究总览与当前条件式信号</x:v>
      </x:c>
      <x:c r="G1" s="181" t="str">
        <x:v>八步骤研究总览与当前条件式信号</x:v>
      </x:c>
      <x:c r="H1" s="181" t="str">
        <x:v>八步骤研究总览与当前条件式信号</x:v>
      </x:c>
      <x:c r="I1" s="181" t="str">
        <x:v>八步骤研究总览与当前条件式信号</x:v>
      </x:c>
      <x:c r="J1" s="181" t="str">
        <x:v>八步骤研究总览与当前条件式信号</x:v>
      </x:c>
      <x:c r="K1" s="181" t="str">
        <x:v>八步骤研究总览与当前条件式信号</x:v>
      </x:c>
      <x:c r="L1" s="181" t="str">
        <x:v>八步骤研究总览与当前条件式信号</x:v>
      </x:c>
      <x:c r="M1" s="181" t="str">
        <x:v>八步骤研究总览与当前条件式信号</x:v>
      </x:c>
      <x:c r="N1" s="181" t="str">
        <x:v>八步骤研究总览与当前条件式信号</x:v>
      </x:c>
      <x:c r="O1" s="181" t="str">
        <x:v>八步骤研究总览与当前条件式信号</x:v>
      </x:c>
      <x:c r="P1" s="181" t="str">
        <x:v>八步骤研究总览与当前条件式信号</x:v>
      </x:c>
    </x:row>
    <x:row r="2">
      <x:c r="A2" s="181" t="str">
        <x:v>八步骤研究总览与当前条件式信号</x:v>
      </x:c>
      <x:c r="B2" s="181" t="str">
        <x:v>八步骤研究总览与当前条件式信号</x:v>
      </x:c>
      <x:c r="C2" s="181" t="str">
        <x:v>八步骤研究总览与当前条件式信号</x:v>
      </x:c>
      <x:c r="D2" s="181" t="str">
        <x:v>八步骤研究总览与当前条件式信号</x:v>
      </x:c>
      <x:c r="E2" s="181" t="str">
        <x:v>八步骤研究总览与当前条件式信号</x:v>
      </x:c>
      <x:c r="F2" s="181" t="str">
        <x:v>八步骤研究总览与当前条件式信号</x:v>
      </x:c>
      <x:c r="G2" s="181" t="str">
        <x:v>八步骤研究总览与当前条件式信号</x:v>
      </x:c>
      <x:c r="H2" s="181" t="str">
        <x:v>八步骤研究总览与当前条件式信号</x:v>
      </x:c>
      <x:c r="I2" s="181" t="str">
        <x:v>八步骤研究总览与当前条件式信号</x:v>
      </x:c>
      <x:c r="J2" s="181" t="str">
        <x:v>八步骤研究总览与当前条件式信号</x:v>
      </x:c>
      <x:c r="K2" s="181" t="str">
        <x:v>八步骤研究总览与当前条件式信号</x:v>
      </x:c>
      <x:c r="L2" s="181" t="str">
        <x:v>八步骤研究总览与当前条件式信号</x:v>
      </x:c>
      <x:c r="M2" s="181" t="str">
        <x:v>八步骤研究总览与当前条件式信号</x:v>
      </x:c>
      <x:c r="N2" s="181" t="str">
        <x:v>八步骤研究总览与当前条件式信号</x:v>
      </x:c>
      <x:c r="O2" s="181" t="str">
        <x:v>八步骤研究总览与当前条件式信号</x:v>
      </x:c>
      <x:c r="P2" s="181" t="str">
        <x:v>八步骤研究总览与当前条件式信号</x:v>
      </x:c>
    </x:row>
    <x:row r="3">
      <x:c r="A3" s="241" t="str">
        <x:v>总分=基本面35%+估值20%+趋势25%+风险质量20%。分数用于排序，不是收益预测；红色基本面/监管事件优先于任何技术信号。</x:v>
      </x:c>
      <x:c r="B3" s="241" t="str">
        <x:v>总分=基本面35%+估值20%+趋势25%+风险质量20%。分数用于排序，不是收益预测；红色基本面/监管事件优先于任何技术信号。</x:v>
      </x:c>
      <x:c r="C3" s="241" t="str">
        <x:v>总分=基本面35%+估值20%+趋势25%+风险质量20%。分数用于排序，不是收益预测；红色基本面/监管事件优先于任何技术信号。</x:v>
      </x:c>
      <x:c r="D3" s="241" t="str">
        <x:v>总分=基本面35%+估值20%+趋势25%+风险质量20%。分数用于排序，不是收益预测；红色基本面/监管事件优先于任何技术信号。</x:v>
      </x:c>
      <x:c r="E3" s="241" t="str">
        <x:v>总分=基本面35%+估值20%+趋势25%+风险质量20%。分数用于排序，不是收益预测；红色基本面/监管事件优先于任何技术信号。</x:v>
      </x:c>
      <x:c r="F3" s="241" t="str">
        <x:v>总分=基本面35%+估值20%+趋势25%+风险质量20%。分数用于排序，不是收益预测；红色基本面/监管事件优先于任何技术信号。</x:v>
      </x:c>
      <x:c r="G3" s="241" t="str">
        <x:v>总分=基本面35%+估值20%+趋势25%+风险质量20%。分数用于排序，不是收益预测；红色基本面/监管事件优先于任何技术信号。</x:v>
      </x:c>
      <x:c r="H3" s="241" t="str">
        <x:v>总分=基本面35%+估值20%+趋势25%+风险质量20%。分数用于排序，不是收益预测；红色基本面/监管事件优先于任何技术信号。</x:v>
      </x:c>
      <x:c r="I3" s="241" t="str">
        <x:v>总分=基本面35%+估值20%+趋势25%+风险质量20%。分数用于排序，不是收益预测；红色基本面/监管事件优先于任何技术信号。</x:v>
      </x:c>
      <x:c r="J3" s="241" t="str">
        <x:v>总分=基本面35%+估值20%+趋势25%+风险质量20%。分数用于排序，不是收益预测；红色基本面/监管事件优先于任何技术信号。</x:v>
      </x:c>
      <x:c r="K3" s="241" t="str">
        <x:v>总分=基本面35%+估值20%+趋势25%+风险质量20%。分数用于排序，不是收益预测；红色基本面/监管事件优先于任何技术信号。</x:v>
      </x:c>
      <x:c r="L3" s="241" t="str">
        <x:v>总分=基本面35%+估值20%+趋势25%+风险质量20%。分数用于排序，不是收益预测；红色基本面/监管事件优先于任何技术信号。</x:v>
      </x:c>
      <x:c r="M3" s="241" t="str">
        <x:v>总分=基本面35%+估值20%+趋势25%+风险质量20%。分数用于排序，不是收益预测；红色基本面/监管事件优先于任何技术信号。</x:v>
      </x:c>
      <x:c r="N3" s="241" t="str">
        <x:v>总分=基本面35%+估值20%+趋势25%+风险质量20%。分数用于排序，不是收益预测；红色基本面/监管事件优先于任何技术信号。</x:v>
      </x:c>
      <x:c r="O3" s="241" t="str">
        <x:v>总分=基本面35%+估值20%+趋势25%+风险质量20%。分数用于排序，不是收益预测；红色基本面/监管事件优先于任何技术信号。</x:v>
      </x:c>
      <x:c r="P3" s="241" t="str">
        <x:v>总分=基本面35%+估值20%+趋势25%+风险质量20%。分数用于排序，不是收益预测；红色基本面/监管事件优先于任何技术信号。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  <x:c r="L4" s="145"/>
      <x:c r="M4" s="145"/>
      <x:c r="N4" s="145"/>
      <x:c r="O4" s="145"/>
      <x:c r="P4" s="145"/>
    </x:row>
    <x:row r="5">
      <x:c r="A5" s="190" t="str">
        <x:v>优先级</x:v>
      </x:c>
      <x:c r="B5" s="222" t="str">
        <x:v>市场</x:v>
      </x:c>
      <x:c r="C5" s="222" t="str">
        <x:v>代码</x:v>
      </x:c>
      <x:c r="D5" s="222" t="str">
        <x:v>名称</x:v>
      </x:c>
      <x:c r="E5" s="222" t="str">
        <x:v>②基本面方向</x:v>
      </x:c>
      <x:c r="F5" s="222" t="str">
        <x:v>②基本面分</x:v>
      </x:c>
      <x:c r="G5" s="222" t="str">
        <x:v>③核心逻辑</x:v>
      </x:c>
      <x:c r="H5" s="222" t="str">
        <x:v>④主要风险</x:v>
      </x:c>
      <x:c r="I5" s="222" t="str">
        <x:v>⑤估值分</x:v>
      </x:c>
      <x:c r="J5" s="222" t="str">
        <x:v>⑤估值判断</x:v>
      </x:c>
      <x:c r="K5" s="222" t="str">
        <x:v>⑥趋势分</x:v>
      </x:c>
      <x:c r="L5" s="222" t="str">
        <x:v>综合分</x:v>
      </x:c>
      <x:c r="M5" s="222" t="str">
        <x:v>当前信号</x:v>
      </x:c>
      <x:c r="N5" s="222" t="str">
        <x:v>⑦操作原则</x:v>
      </x:c>
      <x:c r="O5" s="222" t="str">
        <x:v>⑧组合边界</x:v>
      </x:c>
      <x:c r="P5" s="191" t="str">
        <x:v>数据日</x:v>
      </x:c>
    </x:row>
    <x:row r="6" ht="70" customHeight="1">
      <x:c r="A6" s="278" t="n">
        <x:f>RANK(L6,$L$6:$L$23,0)</x:f>
        <x:v>4</x:v>
      </x:c>
      <x:c r="B6" s="229" t="str">
        <x:v>A股</x:v>
      </x:c>
      <x:c r="C6" s="229" t="str">
        <x:v>600036.SH</x:v>
      </x:c>
      <x:c r="D6" s="229" t="str">
        <x:v>招商银行</x:v>
      </x:c>
      <x:c r="E6" s="229" t="str">
        <x:v>稳健</x:v>
      </x:c>
      <x:c r="F6" s="229" t="n">
        <x:v>75</x:v>
      </x:c>
      <x:c r="G6" s="229" t="str">
        <x:v>零售银行与财富管理韧性；手续费修复可对冲部分息差压力</x:v>
      </x:c>
      <x:c r="H6" s="229" t="str">
        <x:v>净息差继续下行；零售及房地产信用成本上升</x:v>
      </x:c>
      <x:c r="I6" s="229" t="n">
        <x:f>'参数与估值'!H15</x:f>
        <x:v>83.925</x:v>
      </x:c>
      <x:c r="J6" s="229" t="str">
        <x:f>'参数与估值'!I15</x:f>
        <x:v>合理</x:v>
      </x:c>
      <x:c r="K6" s="229" t="n">
        <x:f>IF(COUNT('行情技术'!G6:I6)&lt;3,0,IF('行情技术'!F6&gt;'行情技术'!G6,20,0)+IF('行情技术'!F6&gt;'行情技术'!H6,20,0)+IF('行情技术'!F6&gt;'行情技术'!I6,15,0)+IF('行情技术'!F6&gt;'行情技术'!J6,10,0)+IF('行情技术'!L6&gt;0,15,0)+IF('行情技术'!M6&gt;0,10,0)+IF(AND('行情技术'!Q6&gt;=45,'行情技术'!Q6&lt;=70),10,0))</x:f>
        <x:v>60</x:v>
      </x:c>
      <x:c r="L6" s="229" t="n">
        <x:f>F6*'参数与估值'!$B$5+I6*'参数与估值'!$B$6+K6*'参数与估值'!$B$7+75*'参数与估值'!$B$8</x:f>
        <x:v>73.035</x:v>
      </x:c>
      <x:c r="M6" s="229" t="str">
        <x:f>IF(OR(F6&lt;45,75&lt;35),"红色：暂不买入/退出复核",IF(COUNT('行情技术'!G6:I6)&lt;3,"灰色：历史数据不足",IF(AND(L6&gt;='参数与估值'!$H$5,K6&gt;=60,'行情技术'!F6&gt;=MAX('行情技术'!G6,'行情技术'!H6)*(1-'参数与估值'!$H$9),'行情技术'!F6&lt;=MAX('行情技术'!G6,'行情技术'!H6)*(1+'参数与估值'!$H$9)),"绿色：分批买入候选",IF(AND(L6&gt;='参数与估值'!$H$5,K6&gt;=60),"灰色：强势但等回踩",IF(AND(L6&gt;='参数与估值'!$H$6,F6&gt;=55,K6&gt;=45),"蓝色：持有/重点观察",IF(K6&lt;='参数与估值'!$H$7,"黄色：趋势破坏复核","灰色：等待条件"))))))</x:f>
        <x:v>蓝色：持有/重点观察</x:v>
      </x:c>
      <x:c r="N6" s="229" t="str">
        <x:f>IF(LEFT(M6,2)="绿色","只分批，不追涨；财报/事件前控制仓位",IF(LEFT(M6,2)="红色","不新买；已持有者核对失效条件",IF(LEFT(M6,2)="黄色","暂停加仓，确认是否需要减仓","等待价格与基本面共同确认")))</x:f>
        <x:v>等待价格与基本面共同确认</x:v>
      </x:c>
      <x:c r="O6" s="229" t="str">
        <x:v>未知持仓不计入；单股≤10%</x:v>
      </x:c>
      <x:c r="P6" s="281" t="n">
        <x:v>46245</x:v>
      </x:c>
    </x:row>
    <x:row r="7" ht="70" customHeight="1">
      <x:c r="A7" s="279" t="n">
        <x:f>RANK(L7,$L$6:$L$23,0)</x:f>
        <x:v>9</x:v>
      </x:c>
      <x:c r="B7" s="230" t="str">
        <x:v>A股</x:v>
      </x:c>
      <x:c r="C7" s="230" t="str">
        <x:v>600584.SH</x:v>
      </x:c>
      <x:c r="D7" s="230" t="str">
        <x:v>长电科技</x:v>
      </x:c>
      <x:c r="E7" s="230" t="str">
        <x:v>改善</x:v>
      </x:c>
      <x:c r="F7" s="230" t="n">
        <x:v>72</x:v>
      </x:c>
      <x:c r="G7" s="230" t="str">
        <x:v>先进封装需求和产品结构优化带动利润弹性</x:v>
      </x:c>
      <x:c r="H7" s="230" t="str">
        <x:v>半导体周期、高资本开支、客户与地缘集中</x:v>
      </x:c>
      <x:c r="I7" s="230" t="n">
        <x:f>'参数与估值'!H16</x:f>
        <x:v>20</x:v>
      </x:c>
      <x:c r="J7" s="230" t="str">
        <x:f>'参数与估值'!I16</x:f>
        <x:v>高</x:v>
      </x:c>
      <x:c r="K7" s="230" t="n">
        <x:f>IF(COUNT('行情技术'!G7:I7)&lt;3,0,IF('行情技术'!F7&gt;'行情技术'!G7,20,0)+IF('行情技术'!F7&gt;'行情技术'!H7,20,0)+IF('行情技术'!F7&gt;'行情技术'!I7,15,0)+IF('行情技术'!F7&gt;'行情技术'!J7,10,0)+IF('行情技术'!L7&gt;0,15,0)+IF('行情技术'!M7&gt;0,10,0)+IF(AND('行情技术'!Q7&gt;=45,'行情技术'!Q7&lt;=70),10,0))</x:f>
        <x:v>70</x:v>
      </x:c>
      <x:c r="L7" s="230" t="n">
        <x:f>F7*'参数与估值'!$B$5+I7*'参数与估值'!$B$6+K7*'参数与估值'!$B$7+60*'参数与估值'!$B$8</x:f>
        <x:v>58.7</x:v>
      </x:c>
      <x:c r="M7" s="230" t="str">
        <x:f>IF(OR(F7&lt;45,60&lt;35),"红色：暂不买入/退出复核",IF(COUNT('行情技术'!G7:I7)&lt;3,"灰色：历史数据不足",IF(AND(L7&gt;='参数与估值'!$H$5,K7&gt;=60,'行情技术'!F7&gt;=MAX('行情技术'!G7,'行情技术'!H7)*(1-'参数与估值'!$H$9),'行情技术'!F7&lt;=MAX('行情技术'!G7,'行情技术'!H7)*(1+'参数与估值'!$H$9)),"绿色：分批买入候选",IF(AND(L7&gt;='参数与估值'!$H$5,K7&gt;=60),"灰色：强势但等回踩",IF(AND(L7&gt;='参数与估值'!$H$6,F7&gt;=55,K7&gt;=45),"蓝色：持有/重点观察",IF(K7&lt;='参数与估值'!$H$7,"黄色：趋势破坏复核","灰色：等待条件"))))))</x:f>
        <x:v>灰色：等待条件</x:v>
      </x:c>
      <x:c r="N7" s="230" t="str">
        <x:f>IF(LEFT(M7,2)="绿色","只分批，不追涨；财报/事件前控制仓位",IF(LEFT(M7,2)="红色","不新买；已持有者核对失效条件",IF(LEFT(M7,2)="黄色","暂停加仓，确认是否需要减仓","等待价格与基本面共同确认")))</x:f>
        <x:v>等待价格与基本面共同确认</x:v>
      </x:c>
      <x:c r="O7" s="230" t="str">
        <x:v>未知持仓不计入；单股≤10%</x:v>
      </x:c>
      <x:c r="P7" s="282" t="n">
        <x:v>46245</x:v>
      </x:c>
    </x:row>
    <x:row r="8" ht="70" customHeight="1">
      <x:c r="A8" s="279" t="n">
        <x:f>RANK(L8,$L$6:$L$23,0)</x:f>
        <x:v>18</x:v>
      </x:c>
      <x:c r="B8" s="230" t="str">
        <x:v>A股</x:v>
      </x:c>
      <x:c r="C8" s="230" t="str">
        <x:v>601012.SH</x:v>
      </x:c>
      <x:c r="D8" s="230" t="str">
        <x:v>隆基绿能</x:v>
      </x:c>
      <x:c r="E8" s="230" t="str">
        <x:v>恶化待拐点</x:v>
      </x:c>
      <x:c r="F8" s="230" t="n">
        <x:v>35</x:v>
      </x:c>
      <x:c r="G8" s="230" t="str">
        <x:v>BC技术与行业出清后的潜在修复，但当前尚未由利润和现金流验证</x:v>
      </x:c>
      <x:c r="H8" s="230" t="str">
        <x:v>产能过剩、价格战、减值和贸易壁垒</x:v>
      </x:c>
      <x:c r="I8" s="230" t="n">
        <x:f>'参数与估值'!H17</x:f>
        <x:v>76.5</x:v>
      </x:c>
      <x:c r="J8" s="230" t="str">
        <x:f>'参数与估值'!I17</x:f>
        <x:v>合理</x:v>
      </x:c>
      <x:c r="K8" s="230" t="n">
        <x:f>IF(COUNT('行情技术'!G8:I8)&lt;3,0,IF('行情技术'!F8&gt;'行情技术'!G8,20,0)+IF('行情技术'!F8&gt;'行情技术'!H8,20,0)+IF('行情技术'!F8&gt;'行情技术'!I8,15,0)+IF('行情技术'!F8&gt;'行情技术'!J8,10,0)+IF('行情技术'!L8&gt;0,15,0)+IF('行情技术'!M8&gt;0,10,0)+IF(AND('行情技术'!Q8&gt;=45,'行情技术'!Q8&lt;=70),10,0))</x:f>
        <x:v>30</x:v>
      </x:c>
      <x:c r="L8" s="230" t="n">
        <x:f>F8*'参数与估值'!$B$5+I8*'参数与估值'!$B$6+K8*'参数与估值'!$B$7+35*'参数与估值'!$B$8</x:f>
        <x:v>42.05</x:v>
      </x:c>
      <x:c r="M8" s="230" t="str">
        <x:f>IF(OR(F8&lt;45,35&lt;35),"红色：暂不买入/退出复核",IF(COUNT('行情技术'!G8:I8)&lt;3,"灰色：历史数据不足",IF(AND(L8&gt;='参数与估值'!$H$5,K8&gt;=60,'行情技术'!F8&gt;=MAX('行情技术'!G8,'行情技术'!H8)*(1-'参数与估值'!$H$9),'行情技术'!F8&lt;=MAX('行情技术'!G8,'行情技术'!H8)*(1+'参数与估值'!$H$9)),"绿色：分批买入候选",IF(AND(L8&gt;='参数与估值'!$H$5,K8&gt;=60),"灰色：强势但等回踩",IF(AND(L8&gt;='参数与估值'!$H$6,F8&gt;=55,K8&gt;=45),"蓝色：持有/重点观察",IF(K8&lt;='参数与估值'!$H$7,"黄色：趋势破坏复核","灰色：等待条件"))))))</x:f>
        <x:v>红色：暂不买入/退出复核</x:v>
      </x:c>
      <x:c r="N8" s="230" t="str">
        <x:f>IF(LEFT(M8,2)="绿色","只分批，不追涨；财报/事件前控制仓位",IF(LEFT(M8,2)="红色","不新买；已持有者核对失效条件",IF(LEFT(M8,2)="黄色","暂停加仓，确认是否需要减仓","等待价格与基本面共同确认")))</x:f>
        <x:v>不新买；已持有者核对失效条件</x:v>
      </x:c>
      <x:c r="O8" s="230" t="str">
        <x:v>未知持仓不计入；单股≤10%</x:v>
      </x:c>
      <x:c r="P8" s="282" t="n">
        <x:v>46245</x:v>
      </x:c>
    </x:row>
    <x:row r="9" ht="70" customHeight="1">
      <x:c r="A9" s="279" t="n">
        <x:f>RANK(L9,$L$6:$L$23,0)</x:f>
        <x:v>1</x:v>
      </x:c>
      <x:c r="B9" s="230" t="str">
        <x:v>A股</x:v>
      </x:c>
      <x:c r="C9" s="230" t="str">
        <x:v>601899.SH</x:v>
      </x:c>
      <x:c r="D9" s="230" t="str">
        <x:v>紫金矿业</x:v>
      </x:c>
      <x:c r="E9" s="230" t="str">
        <x:v>强劲</x:v>
      </x:c>
      <x:c r="F9" s="230" t="n">
        <x:v>88</x:v>
      </x:c>
      <x:c r="G9" s="230" t="str">
        <x:v>铜金量价与项目爬坡共同驱动利润和现金流</x:v>
      </x:c>
      <x:c r="H9" s="230" t="str">
        <x:v>商品价格反转、海外项目与安全风险</x:v>
      </x:c>
      <x:c r="I9" s="230" t="n">
        <x:f>'参数与估值'!H18</x:f>
        <x:v>79.14</x:v>
      </x:c>
      <x:c r="J9" s="230" t="str">
        <x:f>'参数与估值'!I18</x:f>
        <x:v>合理</x:v>
      </x:c>
      <x:c r="K9" s="230" t="n">
        <x:f>IF(COUNT('行情技术'!G9:I9)&lt;3,0,IF('行情技术'!F9&gt;'行情技术'!G9,20,0)+IF('行情技术'!F9&gt;'行情技术'!H9,20,0)+IF('行情技术'!F9&gt;'行情技术'!I9,15,0)+IF('行情技术'!F9&gt;'行情技术'!J9,10,0)+IF('行情技术'!L9&gt;0,15,0)+IF('行情技术'!M9&gt;0,10,0)+IF(AND('行情技术'!Q9&gt;=45,'行情技术'!Q9&lt;=70),10,0))</x:f>
        <x:v>90</x:v>
      </x:c>
      <x:c r="L9" s="230" t="n">
        <x:f>F9*'参数与估值'!$B$5+I9*'参数与估值'!$B$6+K9*'参数与估值'!$B$7+65*'参数与估值'!$B$8</x:f>
        <x:v>82.128</x:v>
      </x:c>
      <x:c r="M9" s="230" t="str">
        <x:f>IF(OR(F9&lt;45,65&lt;35),"红色：暂不买入/退出复核",IF(COUNT('行情技术'!G9:I9)&lt;3,"灰色：历史数据不足",IF(AND(L9&gt;='参数与估值'!$H$5,K9&gt;=60,'行情技术'!F9&gt;=MAX('行情技术'!G9,'行情技术'!H9)*(1-'参数与估值'!$H$9),'行情技术'!F9&lt;=MAX('行情技术'!G9,'行情技术'!H9)*(1+'参数与估值'!$H$9)),"绿色：分批买入候选",IF(AND(L9&gt;='参数与估值'!$H$5,K9&gt;=60),"灰色：强势但等回踩",IF(AND(L9&gt;='参数与估值'!$H$6,F9&gt;=55,K9&gt;=45),"蓝色：持有/重点观察",IF(K9&lt;='参数与估值'!$H$7,"黄色：趋势破坏复核","灰色：等待条件"))))))</x:f>
        <x:v>灰色：强势但等回踩</x:v>
      </x:c>
      <x:c r="N9" s="230" t="str">
        <x:f>IF(LEFT(M9,2)="绿色","只分批，不追涨；财报/事件前控制仓位",IF(LEFT(M9,2)="红色","不新买；已持有者核对失效条件",IF(LEFT(M9,2)="黄色","暂停加仓，确认是否需要减仓","等待价格与基本面共同确认")))</x:f>
        <x:v>等待价格与基本面共同确认</x:v>
      </x:c>
      <x:c r="O9" s="230" t="str">
        <x:v>未知持仓不计入；单股≤10%</x:v>
      </x:c>
      <x:c r="P9" s="282" t="n">
        <x:v>46245</x:v>
      </x:c>
    </x:row>
    <x:row r="10" ht="70" customHeight="1">
      <x:c r="A10" s="279" t="n">
        <x:f>RANK(L10,$L$6:$L$23,0)</x:f>
        <x:v>14</x:v>
      </x:c>
      <x:c r="B10" s="230" t="str">
        <x:v>A股</x:v>
      </x:c>
      <x:c r="C10" s="230" t="str">
        <x:v>601985.SH</x:v>
      </x:c>
      <x:c r="D10" s="230" t="str">
        <x:v>中国核电</x:v>
      </x:c>
      <x:c r="E10" s="230" t="str">
        <x:v>阶段承压</x:v>
      </x:c>
      <x:c r="F10" s="230" t="n">
        <x:v>55</x:v>
      </x:c>
      <x:c r="G10" s="230" t="str">
        <x:v>核电存量资产稳定与新机组投产提供长期现金流基础</x:v>
      </x:c>
      <x:c r="H10" s="230" t="str">
        <x:v>大修扰动、电价下降、高资本开支</x:v>
      </x:c>
      <x:c r="I10" s="230" t="n">
        <x:f>'参数与估值'!H19</x:f>
        <x:v>66.43333333333334</x:v>
      </x:c>
      <x:c r="J10" s="230" t="str">
        <x:f>'参数与估值'!I19</x:f>
        <x:v>合理</x:v>
      </x:c>
      <x:c r="K10" s="230" t="n">
        <x:f>IF(COUNT('行情技术'!G10:I10)&lt;3,0,IF('行情技术'!F10&gt;'行情技术'!G10,20,0)+IF('行情技术'!F10&gt;'行情技术'!H10,20,0)+IF('行情技术'!F10&gt;'行情技术'!I10,15,0)+IF('行情技术'!F10&gt;'行情技术'!J10,10,0)+IF('行情技术'!L10&gt;0,15,0)+IF('行情技术'!M10&gt;0,10,0)+IF(AND('行情技术'!Q10&gt;=45,'行情技术'!Q10&lt;=70),10,0))</x:f>
        <x:v>10</x:v>
      </x:c>
      <x:c r="L10" s="230" t="n">
        <x:f>F10*'参数与估值'!$B$5+I10*'参数与估值'!$B$6+K10*'参数与估值'!$B$7+70*'参数与估值'!$B$8</x:f>
        <x:v>49.03666666666667</x:v>
      </x:c>
      <x:c r="M10" s="230" t="str">
        <x:f>IF(OR(F10&lt;45,70&lt;35),"红色：暂不买入/退出复核",IF(COUNT('行情技术'!G10:I10)&lt;3,"灰色：历史数据不足",IF(AND(L10&gt;='参数与估值'!$H$5,K10&gt;=60,'行情技术'!F10&gt;=MAX('行情技术'!G10,'行情技术'!H10)*(1-'参数与估值'!$H$9),'行情技术'!F10&lt;=MAX('行情技术'!G10,'行情技术'!H10)*(1+'参数与估值'!$H$9)),"绿色：分批买入候选",IF(AND(L10&gt;='参数与估值'!$H$5,K10&gt;=60),"灰色：强势但等回踩",IF(AND(L10&gt;='参数与估值'!$H$6,F10&gt;=55,K10&gt;=45),"蓝色：持有/重点观察",IF(K10&lt;='参数与估值'!$H$7,"黄色：趋势破坏复核","灰色：等待条件"))))))</x:f>
        <x:v>黄色：趋势破坏复核</x:v>
      </x:c>
      <x:c r="N10" s="230" t="str">
        <x:f>IF(LEFT(M10,2)="绿色","只分批，不追涨；财报/事件前控制仓位",IF(LEFT(M10,2)="红色","不新买；已持有者核对失效条件",IF(LEFT(M10,2)="黄色","暂停加仓，确认是否需要减仓","等待价格与基本面共同确认")))</x:f>
        <x:v>暂停加仓，确认是否需要减仓</x:v>
      </x:c>
      <x:c r="O10" s="230" t="str">
        <x:v>未知持仓不计入；单股≤10%</x:v>
      </x:c>
      <x:c r="P10" s="282" t="n">
        <x:v>46245</x:v>
      </x:c>
    </x:row>
    <x:row r="11" ht="70" customHeight="1">
      <x:c r="A11" s="279" t="n">
        <x:f>RANK(L11,$L$6:$L$23,0)</x:f>
        <x:v>12</x:v>
      </x:c>
      <x:c r="B11" s="230" t="str">
        <x:v>A股</x:v>
      </x:c>
      <x:c r="C11" s="230" t="str">
        <x:v>002241.SZ</x:v>
      </x:c>
      <x:c r="D11" s="230" t="str">
        <x:v>歌尔股份</x:v>
      </x:c>
      <x:c r="E11" s="230" t="str">
        <x:v>温和改善</x:v>
      </x:c>
      <x:c r="F11" s="230" t="n">
        <x:v>65</x:v>
      </x:c>
      <x:c r="G11" s="230" t="str">
        <x:v>XR/智能硬件需求与产品结构改善带来利润弹性</x:v>
      </x:c>
      <x:c r="H11" s="230" t="str">
        <x:v>大客户集中、消费电子周期、现金流与汇率</x:v>
      </x:c>
      <x:c r="I11" s="230" t="n">
        <x:f>'参数与估值'!H20</x:f>
        <x:v>84.925</x:v>
      </x:c>
      <x:c r="J11" s="230" t="str">
        <x:f>'参数与估值'!I20</x:f>
        <x:v>合理</x:v>
      </x:c>
      <x:c r="K11" s="230" t="n">
        <x:f>IF(COUNT('行情技术'!G11:I11)&lt;3,0,IF('行情技术'!F11&gt;'行情技术'!G11,20,0)+IF('行情技术'!F11&gt;'行情技术'!H11,20,0)+IF('行情技术'!F11&gt;'行情技术'!I11,15,0)+IF('行情技术'!F11&gt;'行情技术'!J11,10,0)+IF('行情技术'!L11&gt;0,15,0)+IF('行情技术'!M11&gt;0,10,0)+IF(AND('行情技术'!Q11&gt;=45,'行情技术'!Q11&lt;=70),10,0))</x:f>
        <x:v>10</x:v>
      </x:c>
      <x:c r="L11" s="230" t="n">
        <x:f>F11*'参数与估值'!$B$5+I11*'参数与估值'!$B$6+K11*'参数与估值'!$B$7+55*'参数与估值'!$B$8</x:f>
        <x:v>53.235</x:v>
      </x:c>
      <x:c r="M11" s="230" t="str">
        <x:f>IF(OR(F11&lt;45,55&lt;35),"红色：暂不买入/退出复核",IF(COUNT('行情技术'!G11:I11)&lt;3,"灰色：历史数据不足",IF(AND(L11&gt;='参数与估值'!$H$5,K11&gt;=60,'行情技术'!F11&gt;=MAX('行情技术'!G11,'行情技术'!H11)*(1-'参数与估值'!$H$9),'行情技术'!F11&lt;=MAX('行情技术'!G11,'行情技术'!H11)*(1+'参数与估值'!$H$9)),"绿色：分批买入候选",IF(AND(L11&gt;='参数与估值'!$H$5,K11&gt;=60),"灰色：强势但等回踩",IF(AND(L11&gt;='参数与估值'!$H$6,F11&gt;=55,K11&gt;=45),"蓝色：持有/重点观察",IF(K11&lt;='参数与估值'!$H$7,"黄色：趋势破坏复核","灰色：等待条件"))))))</x:f>
        <x:v>黄色：趋势破坏复核</x:v>
      </x:c>
      <x:c r="N11" s="230" t="str">
        <x:f>IF(LEFT(M11,2)="绿色","只分批，不追涨；财报/事件前控制仓位",IF(LEFT(M11,2)="红色","不新买；已持有者核对失效条件",IF(LEFT(M11,2)="黄色","暂停加仓，确认是否需要减仓","等待价格与基本面共同确认")))</x:f>
        <x:v>暂停加仓，确认是否需要减仓</x:v>
      </x:c>
      <x:c r="O11" s="230" t="str">
        <x:v>未知持仓不计入；单股≤10%</x:v>
      </x:c>
      <x:c r="P11" s="282" t="n">
        <x:v>46245</x:v>
      </x:c>
    </x:row>
    <x:row r="12" ht="70" customHeight="1">
      <x:c r="A12" s="279" t="n">
        <x:f>RANK(L12,$L$6:$L$23,0)</x:f>
        <x:v>13</x:v>
      </x:c>
      <x:c r="B12" s="230" t="str">
        <x:v>港股</x:v>
      </x:c>
      <x:c r="C12" s="230" t="str">
        <x:v>01810.HK</x:v>
      </x:c>
      <x:c r="D12" s="230" t="str">
        <x:v>小米集团-W</x:v>
      </x:c>
      <x:c r="E12" s="230" t="str">
        <x:v>阶段承压</x:v>
      </x:c>
      <x:c r="F12" s="230" t="n">
        <x:v>55</x:v>
      </x:c>
      <x:c r="G12" s="230" t="str">
        <x:v>手机+AIoT现金流与智能汽车成长的双轮逻辑</x:v>
      </x:c>
      <x:c r="H12" s="230" t="str">
        <x:v>手机成本、汽车价格战与高投入</x:v>
      </x:c>
      <x:c r="I12" s="230" t="n">
        <x:f>'参数与估值'!H21</x:f>
        <x:v>89.53999999999999</x:v>
      </x:c>
      <x:c r="J12" s="230" t="str">
        <x:f>'参数与估值'!I21</x:f>
        <x:v>合理</x:v>
      </x:c>
      <x:c r="K12" s="230" t="n">
        <x:f>IF(COUNT('行情技术'!G12:I12)&lt;3,0,IF('行情技术'!F12&gt;'行情技术'!G12,20,0)+IF('行情技术'!F12&gt;'行情技术'!H12,20,0)+IF('行情技术'!F12&gt;'行情技术'!I12,15,0)+IF('行情技术'!F12&gt;'行情技术'!J12,10,0)+IF('行情技术'!L12&gt;0,15,0)+IF('行情技术'!M12&gt;0,10,0)+IF(AND('行情技术'!Q12&gt;=45,'行情技术'!Q12&lt;=70),10,0))</x:f>
        <x:v>10</x:v>
      </x:c>
      <x:c r="L12" s="230" t="n">
        <x:f>F12*'参数与估值'!$B$5+I12*'参数与估值'!$B$6+K12*'参数与估值'!$B$7+55*'参数与估值'!$B$8</x:f>
        <x:v>50.658</x:v>
      </x:c>
      <x:c r="M12" s="230" t="str">
        <x:f>IF(OR(F12&lt;45,55&lt;35),"红色：暂不买入/退出复核",IF(COUNT('行情技术'!G12:I12)&lt;3,"灰色：历史数据不足",IF(AND(L12&gt;='参数与估值'!$H$5,K12&gt;=60,'行情技术'!F12&gt;=MAX('行情技术'!G12,'行情技术'!H12)*(1-'参数与估值'!$H$9),'行情技术'!F12&lt;=MAX('行情技术'!G12,'行情技术'!H12)*(1+'参数与估值'!$H$9)),"绿色：分批买入候选",IF(AND(L12&gt;='参数与估值'!$H$5,K12&gt;=60),"灰色：强势但等回踩",IF(AND(L12&gt;='参数与估值'!$H$6,F12&gt;=55,K12&gt;=45),"蓝色：持有/重点观察",IF(K12&lt;='参数与估值'!$H$7,"黄色：趋势破坏复核","灰色：等待条件"))))))</x:f>
        <x:v>黄色：趋势破坏复核</x:v>
      </x:c>
      <x:c r="N12" s="230" t="str">
        <x:f>IF(LEFT(M12,2)="绿色","只分批，不追涨；财报/事件前控制仓位",IF(LEFT(M12,2)="红色","不新买；已持有者核对失效条件",IF(LEFT(M12,2)="黄色","暂停加仓，确认是否需要减仓","等待价格与基本面共同确认")))</x:f>
        <x:v>暂停加仓，确认是否需要减仓</x:v>
      </x:c>
      <x:c r="O12" s="230" t="str">
        <x:v>未知持仓不计入；单股≤10%</x:v>
      </x:c>
      <x:c r="P12" s="282" t="n">
        <x:v>46245</x:v>
      </x:c>
    </x:row>
    <x:row r="13" ht="70" customHeight="1">
      <x:c r="A13" s="279" t="n">
        <x:f>RANK(L13,$L$6:$L$23,0)</x:f>
        <x:v>16</x:v>
      </x:c>
      <x:c r="B13" s="230" t="str">
        <x:v>港股</x:v>
      </x:c>
      <x:c r="C13" s="230" t="str">
        <x:v>00981.HK</x:v>
      </x:c>
      <x:c r="D13" s="230" t="str">
        <x:v>中芯国际</x:v>
      </x:c>
      <x:c r="E13" s="230" t="str">
        <x:v>改善</x:v>
      </x:c>
      <x:c r="F13" s="230" t="n">
        <x:v>68</x:v>
      </x:c>
      <x:c r="G13" s="230" t="str">
        <x:v>国内晶圆需求、产能利用率与国产替代带动收入增长</x:v>
      </x:c>
      <x:c r="H13" s="230" t="str">
        <x:v>出口管制、设备约束、折旧和良率</x:v>
      </x:c>
      <x:c r="I13" s="230" t="n">
        <x:f>'参数与估值'!H22</x:f>
        <x:v>57.857142857142854</x:v>
      </x:c>
      <x:c r="J13" s="230" t="str">
        <x:f>'参数与估值'!I22</x:f>
        <x:v>偏高</x:v>
      </x:c>
      <x:c r="K13" s="230" t="n">
        <x:f>IF(COUNT('行情技术'!G13:I13)&lt;3,0,IF('行情技术'!F13&gt;'行情技术'!G13,20,0)+IF('行情技术'!F13&gt;'行情技术'!H13,20,0)+IF('行情技术'!F13&gt;'行情技术'!I13,15,0)+IF('行情技术'!F13&gt;'行情技术'!J13,10,0)+IF('行情技术'!L13&gt;0,15,0)+IF('行情技术'!M13&gt;0,10,0)+IF(AND('行情技术'!Q13&gt;=45,'行情技术'!Q13&lt;=70),10,0))</x:f>
        <x:v>0</x:v>
      </x:c>
      <x:c r="L13" s="230" t="n">
        <x:f>F13*'参数与估值'!$B$5+I13*'参数与估值'!$B$6+K13*'参数与估值'!$B$7+50*'参数与估值'!$B$8</x:f>
        <x:v>45.37142857142857</x:v>
      </x:c>
      <x:c r="M13" s="230" t="str">
        <x:f>IF(OR(F13&lt;45,50&lt;35),"红色：暂不买入/退出复核",IF(COUNT('行情技术'!G13:I13)&lt;3,"灰色：历史数据不足",IF(AND(L13&gt;='参数与估值'!$H$5,K13&gt;=60,'行情技术'!F13&gt;=MAX('行情技术'!G13,'行情技术'!H13)*(1-'参数与估值'!$H$9),'行情技术'!F13&lt;=MAX('行情技术'!G13,'行情技术'!H13)*(1+'参数与估值'!$H$9)),"绿色：分批买入候选",IF(AND(L13&gt;='参数与估值'!$H$5,K13&gt;=60),"灰色：强势但等回踩",IF(AND(L13&gt;='参数与估值'!$H$6,F13&gt;=55,K13&gt;=45),"蓝色：持有/重点观察",IF(K13&lt;='参数与估值'!$H$7,"黄色：趋势破坏复核","灰色：等待条件"))))))</x:f>
        <x:v>黄色：趋势破坏复核</x:v>
      </x:c>
      <x:c r="N13" s="230" t="str">
        <x:f>IF(LEFT(M13,2)="绿色","只分批，不追涨；财报/事件前控制仓位",IF(LEFT(M13,2)="红色","不新买；已持有者核对失效条件",IF(LEFT(M13,2)="黄色","暂停加仓，确认是否需要减仓","等待价格与基本面共同确认")))</x:f>
        <x:v>暂停加仓，确认是否需要减仓</x:v>
      </x:c>
      <x:c r="O13" s="230" t="str">
        <x:v>未知持仓不计入；单股≤10%</x:v>
      </x:c>
      <x:c r="P13" s="282" t="n">
        <x:v>46245</x:v>
      </x:c>
    </x:row>
    <x:row r="14" ht="70" customHeight="1">
      <x:c r="A14" s="279" t="n">
        <x:f>RANK(L14,$L$6:$L$23,0)</x:f>
        <x:v>6</x:v>
      </x:c>
      <x:c r="B14" s="230" t="str">
        <x:v>港股</x:v>
      </x:c>
      <x:c r="C14" s="230" t="str">
        <x:v>03690.HK</x:v>
      </x:c>
      <x:c r="D14" s="230" t="str">
        <x:v>美团-W</x:v>
      </x:c>
      <x:c r="E14" s="230" t="str">
        <x:v>盈利恶化</x:v>
      </x:c>
      <x:c r="F14" s="230" t="n">
        <x:v>35</x:v>
      </x:c>
      <x:c r="G14" s="230" t="str">
        <x:v>本地生活规模和用户网络仍强，但补贴战尚未证明可控</x:v>
      </x:c>
      <x:c r="H14" s="230" t="str">
        <x:v>价格战、监管和现金流转负</x:v>
      </x:c>
      <x:c r="I14" s="230" t="n">
        <x:f>'参数与估值'!H23</x:f>
        <x:v>90</x:v>
      </x:c>
      <x:c r="J14" s="230" t="str">
        <x:f>'参数与估值'!I23</x:f>
        <x:v>偏低</x:v>
      </x:c>
      <x:c r="K14" s="230" t="n">
        <x:f>IF(COUNT('行情技术'!G14:I14)&lt;3,0,IF('行情技术'!F14&gt;'行情技术'!G14,20,0)+IF('行情技术'!F14&gt;'行情技术'!H14,20,0)+IF('行情技术'!F14&gt;'行情技术'!I14,15,0)+IF('行情技术'!F14&gt;'行情技术'!J14,10,0)+IF('行情技术'!L14&gt;0,15,0)+IF('行情技术'!M14&gt;0,10,0)+IF(AND('行情技术'!Q14&gt;=45,'行情技术'!Q14&lt;=70),10,0))</x:f>
        <x:v>90</x:v>
      </x:c>
      <x:c r="L14" s="230" t="n">
        <x:f>F14*'参数与估值'!$B$5+I14*'参数与估值'!$B$6+K14*'参数与估值'!$B$7+40*'参数与估值'!$B$8</x:f>
        <x:v>60.75</x:v>
      </x:c>
      <x:c r="M14" s="230" t="str">
        <x:f>IF(OR(F14&lt;45,40&lt;35),"红色：暂不买入/退出复核",IF(COUNT('行情技术'!G14:I14)&lt;3,"灰色：历史数据不足",IF(AND(L14&gt;='参数与估值'!$H$5,K14&gt;=60,'行情技术'!F14&gt;=MAX('行情技术'!G14,'行情技术'!H14)*(1-'参数与估值'!$H$9),'行情技术'!F14&lt;=MAX('行情技术'!G14,'行情技术'!H14)*(1+'参数与估值'!$H$9)),"绿色：分批买入候选",IF(AND(L14&gt;='参数与估值'!$H$5,K14&gt;=60),"灰色：强势但等回踩",IF(AND(L14&gt;='参数与估值'!$H$6,F14&gt;=55,K14&gt;=45),"蓝色：持有/重点观察",IF(K14&lt;='参数与估值'!$H$7,"黄色：趋势破坏复核","灰色：等待条件"))))))</x:f>
        <x:v>红色：暂不买入/退出复核</x:v>
      </x:c>
      <x:c r="N14" s="230" t="str">
        <x:f>IF(LEFT(M14,2)="绿色","只分批，不追涨；财报/事件前控制仓位",IF(LEFT(M14,2)="红色","不新买；已持有者核对失效条件",IF(LEFT(M14,2)="黄色","暂停加仓，确认是否需要减仓","等待价格与基本面共同确认")))</x:f>
        <x:v>不新买；已持有者核对失效条件</x:v>
      </x:c>
      <x:c r="O14" s="230" t="str">
        <x:v>未知持仓不计入；单股≤10%</x:v>
      </x:c>
      <x:c r="P14" s="282" t="n">
        <x:v>46245</x:v>
      </x:c>
    </x:row>
    <x:row r="15" ht="70" customHeight="1">
      <x:c r="A15" s="279" t="n">
        <x:f>RANK(L15,$L$6:$L$23,0)</x:f>
        <x:v>2</x:v>
      </x:c>
      <x:c r="B15" s="230" t="str">
        <x:v>港股</x:v>
      </x:c>
      <x:c r="C15" s="230" t="str">
        <x:v>00700.HK</x:v>
      </x:c>
      <x:c r="D15" s="230" t="str">
        <x:v>腾讯控股</x:v>
      </x:c>
      <x:c r="E15" s="230" t="str">
        <x:v>强劲</x:v>
      </x:c>
      <x:c r="F15" s="230" t="n">
        <x:v>88</x:v>
      </x:c>
      <x:c r="G15" s="230" t="str">
        <x:v>游戏、广告、金融科技与云形成高质量现金流，AI提供增量</x:v>
      </x:c>
      <x:c r="H15" s="230" t="str">
        <x:v>监管、AI投入回报与游戏周期</x:v>
      </x:c>
      <x:c r="I15" s="230" t="n">
        <x:f>'参数与估值'!H24</x:f>
        <x:v>83.55000000000001</x:v>
      </x:c>
      <x:c r="J15" s="230" t="str">
        <x:f>'参数与估值'!I24</x:f>
        <x:v>合理</x:v>
      </x:c>
      <x:c r="K15" s="230" t="n">
        <x:f>IF(COUNT('行情技术'!G15:I15)&lt;3,0,IF('行情技术'!F15&gt;'行情技术'!G15,20,0)+IF('行情技术'!F15&gt;'行情技术'!H15,20,0)+IF('行情技术'!F15&gt;'行情技术'!I15,15,0)+IF('行情技术'!F15&gt;'行情技术'!J15,10,0)+IF('行情技术'!L15&gt;0,15,0)+IF('行情技术'!M15&gt;0,10,0)+IF(AND('行情技术'!Q15&gt;=45,'行情技术'!Q15&lt;=70),10,0))</x:f>
        <x:v>65</x:v>
      </x:c>
      <x:c r="L15" s="230" t="n">
        <x:f>F15*'参数与估值'!$B$5+I15*'参数与估值'!$B$6+K15*'参数与估值'!$B$7+80*'参数与估值'!$B$8</x:f>
        <x:v>79.76</x:v>
      </x:c>
      <x:c r="M15" s="230" t="str">
        <x:f>IF(OR(F15&lt;45,80&lt;35),"红色：暂不买入/退出复核",IF(COUNT('行情技术'!G15:I15)&lt;3,"灰色：历史数据不足",IF(AND(L15&gt;='参数与估值'!$H$5,K15&gt;=60,'行情技术'!F15&gt;=MAX('行情技术'!G15,'行情技术'!H15)*(1-'参数与估值'!$H$9),'行情技术'!F15&lt;=MAX('行情技术'!G15,'行情技术'!H15)*(1+'参数与估值'!$H$9)),"绿色：分批买入候选",IF(AND(L15&gt;='参数与估值'!$H$5,K15&gt;=60),"灰色：强势但等回踩",IF(AND(L15&gt;='参数与估值'!$H$6,F15&gt;=55,K15&gt;=45),"蓝色：持有/重点观察",IF(K15&lt;='参数与估值'!$H$7,"黄色：趋势破坏复核","灰色：等待条件"))))))</x:f>
        <x:v>绿色：分批买入候选</x:v>
      </x:c>
      <x:c r="N15" s="230" t="str">
        <x:f>IF(LEFT(M15,2)="绿色","只分批，不追涨；财报/事件前控制仓位",IF(LEFT(M15,2)="红色","不新买；已持有者核对失效条件",IF(LEFT(M15,2)="黄色","暂停加仓，确认是否需要减仓","等待价格与基本面共同确认")))</x:f>
        <x:v>只分批，不追涨；财报/事件前控制仓位</x:v>
      </x:c>
      <x:c r="O15" s="230" t="str">
        <x:v>未知持仓不计入；单股≤10%</x:v>
      </x:c>
      <x:c r="P15" s="282" t="n">
        <x:v>46245</x:v>
      </x:c>
    </x:row>
    <x:row r="16" ht="70" customHeight="1">
      <x:c r="A16" s="279" t="n">
        <x:f>RANK(L16,$L$6:$L$23,0)</x:f>
        <x:v>3</x:v>
      </x:c>
      <x:c r="B16" s="230" t="str">
        <x:v>美股</x:v>
      </x:c>
      <x:c r="C16" s="230" t="str">
        <x:v>TSM</x:v>
      </x:c>
      <x:c r="D16" s="230" t="str">
        <x:v>台积电</x:v>
      </x:c>
      <x:c r="E16" s="230" t="str">
        <x:v>强劲</x:v>
      </x:c>
      <x:c r="F16" s="230" t="n">
        <x:v>93</x:v>
      </x:c>
      <x:c r="G16" s="230" t="str">
        <x:v>先进制程与先进封装受益AI算力需求，定价和盈利能力突出</x:v>
      </x:c>
      <x:c r="H16" s="230" t="str">
        <x:v>台湾地缘、周期反转与海外厂摊薄</x:v>
      </x:c>
      <x:c r="I16" s="230" t="n">
        <x:f>'参数与估值'!H25</x:f>
        <x:v>56.81142857142857</x:v>
      </x:c>
      <x:c r="J16" s="230" t="str">
        <x:f>'参数与估值'!I25</x:f>
        <x:v>偏高</x:v>
      </x:c>
      <x:c r="K16" s="230" t="n">
        <x:f>IF(COUNT('行情技术'!G16:I16)&lt;3,0,IF('行情技术'!F16&gt;'行情技术'!G16,20,0)+IF('行情技术'!F16&gt;'行情技术'!H16,20,0)+IF('行情技术'!F16&gt;'行情技术'!I16,15,0)+IF('行情技术'!F16&gt;'行情技术'!J16,10,0)+IF('行情技术'!L16&gt;0,15,0)+IF('行情技术'!M16&gt;0,10,0)+IF(AND('行情技术'!Q16&gt;=45,'行情技术'!Q16&lt;=70),10,0))</x:f>
        <x:v>80</x:v>
      </x:c>
      <x:c r="L16" s="230" t="n">
        <x:f>F16*'参数与估值'!$B$5+I16*'参数与估值'!$B$6+K16*'参数与估值'!$B$7+75*'参数与估值'!$B$8</x:f>
        <x:v>78.91228571428572</x:v>
      </x:c>
      <x:c r="M16" s="230" t="str">
        <x:f>IF(OR(F16&lt;45,75&lt;35),"红色：暂不买入/退出复核",IF(COUNT('行情技术'!G16:I16)&lt;3,"灰色：历史数据不足",IF(AND(L16&gt;='参数与估值'!$H$5,K16&gt;=60,'行情技术'!F16&gt;=MAX('行情技术'!G16,'行情技术'!H16)*(1-'参数与估值'!$H$9),'行情技术'!F16&lt;=MAX('行情技术'!G16,'行情技术'!H16)*(1+'参数与估值'!$H$9)),"绿色：分批买入候选",IF(AND(L16&gt;='参数与估值'!$H$5,K16&gt;=60),"灰色：强势但等回踩",IF(AND(L16&gt;='参数与估值'!$H$6,F16&gt;=55,K16&gt;=45),"蓝色：持有/重点观察",IF(K16&lt;='参数与估值'!$H$7,"黄色：趋势破坏复核","灰色：等待条件"))))))</x:f>
        <x:v>绿色：分批买入候选</x:v>
      </x:c>
      <x:c r="N16" s="230" t="str">
        <x:f>IF(LEFT(M16,2)="绿色","只分批，不追涨；财报/事件前控制仓位",IF(LEFT(M16,2)="红色","不新买；已持有者核对失效条件",IF(LEFT(M16,2)="黄色","暂停加仓，确认是否需要减仓","等待价格与基本面共同确认")))</x:f>
        <x:v>只分批，不追涨；财报/事件前控制仓位</x:v>
      </x:c>
      <x:c r="O16" s="230" t="str">
        <x:v>未知持仓不计入；单股≤10%</x:v>
      </x:c>
      <x:c r="P16" s="282" t="n">
        <x:v>46244</x:v>
      </x:c>
    </x:row>
    <x:row r="17" ht="70" customHeight="1">
      <x:c r="A17" s="279" t="n">
        <x:f>RANK(L17,$L$6:$L$23,0)</x:f>
        <x:v>17</x:v>
      </x:c>
      <x:c r="B17" s="230" t="str">
        <x:v>美股</x:v>
      </x:c>
      <x:c r="C17" s="230" t="str">
        <x:v>NIO</x:v>
      </x:c>
      <x:c r="D17" s="230" t="str">
        <x:v>蔚来</x:v>
      </x:c>
      <x:c r="E17" s="230" t="str">
        <x:v>销量同比高增/盈利待证</x:v>
      </x:c>
      <x:c r="F17" s="230" t="n">
        <x:v>38</x:v>
      </x:c>
      <x:c r="G17" s="230" t="str">
        <x:v>7月交付35,934辆、同比增长71%，多品牌销量扩张带来规模效应潜力；但环比6月回落约11.5%，仍需验证毛利与现金流</x:v>
      </x:c>
      <x:c r="H17" s="230" t="str">
        <x:v>持续亏损、融资摊薄、价格战与换电重资产；销量增长尚未证明可转化为自由现金流</x:v>
      </x:c>
      <x:c r="I17" s="230" t="n">
        <x:f>'参数与估值'!H26</x:f>
        <x:v>88.84615384615384</x:v>
      </x:c>
      <x:c r="J17" s="230" t="str">
        <x:f>'参数与估值'!I26</x:f>
        <x:v>合理</x:v>
      </x:c>
      <x:c r="K17" s="230" t="n">
        <x:f>IF(COUNT('行情技术'!G17:I17)&lt;3,0,IF('行情技术'!F17&gt;'行情技术'!G17,20,0)+IF('行情技术'!F17&gt;'行情技术'!H17,20,0)+IF('行情技术'!F17&gt;'行情技术'!I17,15,0)+IF('行情技术'!F17&gt;'行情技术'!J17,10,0)+IF('行情技术'!L17&gt;0,15,0)+IF('行情技术'!M17&gt;0,10,0)+IF(AND('行情技术'!Q17&gt;=45,'行情技术'!Q17&lt;=70),10,0))</x:f>
        <x:v>30</x:v>
      </x:c>
      <x:c r="L17" s="230" t="n">
        <x:f>F17*'参数与估值'!$B$5+I17*'参数与估值'!$B$6+K17*'参数与估值'!$B$7+30*'参数与估值'!$B$8</x:f>
        <x:v>44.56923076923077</x:v>
      </x:c>
      <x:c r="M17" s="230" t="str">
        <x:f>IF(OR(F17&lt;45,30&lt;35),"红色：暂不买入/退出复核",IF(COUNT('行情技术'!G17:I17)&lt;3,"灰色：历史数据不足",IF(AND(L17&gt;='参数与估值'!$H$5,K17&gt;=60,'行情技术'!F17&gt;=MAX('行情技术'!G17,'行情技术'!H17)*(1-'参数与估值'!$H$9),'行情技术'!F17&lt;=MAX('行情技术'!G17,'行情技术'!H17)*(1+'参数与估值'!$H$9)),"绿色：分批买入候选",IF(AND(L17&gt;='参数与估值'!$H$5,K17&gt;=60),"灰色：强势但等回踩",IF(AND(L17&gt;='参数与估值'!$H$6,F17&gt;=55,K17&gt;=45),"蓝色：持有/重点观察",IF(K17&lt;='参数与估值'!$H$7,"黄色：趋势破坏复核","灰色：等待条件"))))))</x:f>
        <x:v>红色：暂不买入/退出复核</x:v>
      </x:c>
      <x:c r="N17" s="230" t="str">
        <x:f>IF(LEFT(M17,2)="绿色","只分批，不追涨；财报/事件前控制仓位",IF(LEFT(M17,2)="红色","不新买；已持有者核对失效条件",IF(LEFT(M17,2)="黄色","暂停加仓，确认是否需要减仓","等待价格与基本面共同确认")))</x:f>
        <x:v>不新买；已持有者核对失效条件</x:v>
      </x:c>
      <x:c r="O17" s="230" t="str">
        <x:v>未知持仓不计入；单股≤10%</x:v>
      </x:c>
      <x:c r="P17" s="282" t="n">
        <x:v>46244</x:v>
      </x:c>
    </x:row>
    <x:row r="18" ht="70" customHeight="1">
      <x:c r="A18" s="279" t="n">
        <x:f>RANK(L18,$L$6:$L$23,0)</x:f>
        <x:v>11</x:v>
      </x:c>
      <x:c r="B18" s="230" t="str">
        <x:v>美股</x:v>
      </x:c>
      <x:c r="C18" s="230" t="str">
        <x:v>PDD</x:v>
      </x:c>
      <x:c r="D18" s="230" t="str">
        <x:v>拼多多</x:v>
      </x:c>
      <x:c r="E18" s="230" t="str">
        <x:v>增长放缓</x:v>
      </x:c>
      <x:c r="F18" s="230" t="n">
        <x:v>60</x:v>
      </x:c>
      <x:c r="G18" s="230" t="str">
        <x:v>低价电商效率与跨境平台仍具规模优势</x:v>
      </x:c>
      <x:c r="H18" s="230" t="str">
        <x:v>关税与海外监管、投入压低利润、VIE风险</x:v>
      </x:c>
      <x:c r="I18" s="230" t="n">
        <x:f>'参数与估值'!H27</x:f>
        <x:v>85.2</x:v>
      </x:c>
      <x:c r="J18" s="230" t="str">
        <x:f>'参数与估值'!I27</x:f>
        <x:v>合理</x:v>
      </x:c>
      <x:c r="K18" s="230" t="n">
        <x:f>IF(COUNT('行情技术'!G18:I18)&lt;3,0,IF('行情技术'!F18&gt;'行情技术'!G18,20,0)+IF('行情技术'!F18&gt;'行情技术'!H18,20,0)+IF('行情技术'!F18&gt;'行情技术'!I18,15,0)+IF('行情技术'!F18&gt;'行情技术'!J18,10,0)+IF('行情技术'!L18&gt;0,15,0)+IF('行情技术'!M18&gt;0,10,0)+IF(AND('行情技术'!Q18&gt;=45,'行情技术'!Q18&lt;=70),10,0))</x:f>
        <x:v>40</x:v>
      </x:c>
      <x:c r="L18" s="230" t="n">
        <x:f>F18*'参数与估值'!$B$5+I18*'参数与估值'!$B$6+K18*'参数与估值'!$B$7+45*'参数与估值'!$B$8</x:f>
        <x:v>57.040000000000006</x:v>
      </x:c>
      <x:c r="M18" s="230" t="str">
        <x:f>IF(OR(F18&lt;45,45&lt;35),"红色：暂不买入/退出复核",IF(COUNT('行情技术'!G18:I18)&lt;3,"灰色：历史数据不足",IF(AND(L18&gt;='参数与估值'!$H$5,K18&gt;=60,'行情技术'!F18&gt;=MAX('行情技术'!G18,'行情技术'!H18)*(1-'参数与估值'!$H$9),'行情技术'!F18&lt;=MAX('行情技术'!G18,'行情技术'!H18)*(1+'参数与估值'!$H$9)),"绿色：分批买入候选",IF(AND(L18&gt;='参数与估值'!$H$5,K18&gt;=60),"灰色：强势但等回踩",IF(AND(L18&gt;='参数与估值'!$H$6,F18&gt;=55,K18&gt;=45),"蓝色：持有/重点观察",IF(K18&lt;='参数与估值'!$H$7,"黄色：趋势破坏复核","灰色：等待条件"))))))</x:f>
        <x:v>灰色：等待条件</x:v>
      </x:c>
      <x:c r="N18" s="230" t="str">
        <x:f>IF(LEFT(M18,2)="绿色","只分批，不追涨；财报/事件前控制仓位",IF(LEFT(M18,2)="红色","不新买；已持有者核对失效条件",IF(LEFT(M18,2)="黄色","暂停加仓，确认是否需要减仓","等待价格与基本面共同确认")))</x:f>
        <x:v>等待价格与基本面共同确认</x:v>
      </x:c>
      <x:c r="O18" s="230" t="str">
        <x:v>未知持仓不计入；单股≤10%</x:v>
      </x:c>
      <x:c r="P18" s="282" t="n">
        <x:v>46244</x:v>
      </x:c>
    </x:row>
    <x:row r="19" ht="70" customHeight="1">
      <x:c r="A19" s="279" t="n">
        <x:f>RANK(L19,$L$6:$L$23,0)</x:f>
        <x:v>5</x:v>
      </x:c>
      <x:c r="B19" s="230" t="str">
        <x:v>美股</x:v>
      </x:c>
      <x:c r="C19" s="230" t="str">
        <x:v>FUTU</x:v>
      </x:c>
      <x:c r="D19" s="230" t="str">
        <x:v>富途控股</x:v>
      </x:c>
      <x:c r="E19" s="230" t="str">
        <x:v>经营强劲/一次性政策冲击</x:v>
      </x:c>
      <x:c r="F19" s="230" t="n">
        <x:v>68</x:v>
      </x:c>
      <x:c r="G19" s="230" t="str">
        <x:v>Q1经营利润同比增长31.5%，客户资产和有资产客户保持高增长；已计提处罚不重复视为持续盈利恶化</x:v>
      </x:c>
      <x:c r="H19" s="230" t="str">
        <x:v>最终处罚是否扩大及牌照/获客/客户资产是否出现可验证损害；成交波动和融资信用</x:v>
      </x:c>
      <x:c r="I19" s="230" t="n">
        <x:f>'参数与估值'!H28</x:f>
        <x:v>83.78999999999999</x:v>
      </x:c>
      <x:c r="J19" s="230" t="str">
        <x:f>'参数与估值'!I28</x:f>
        <x:v>合理</x:v>
      </x:c>
      <x:c r="K19" s="230" t="n">
        <x:f>IF(COUNT('行情技术'!G19:I19)&lt;3,0,IF('行情技术'!F19&gt;'行情技术'!G19,20,0)+IF('行情技术'!F19&gt;'行情技术'!H19,20,0)+IF('行情技术'!F19&gt;'行情技术'!I19,15,0)+IF('行情技术'!F19&gt;'行情技术'!J19,10,0)+IF('行情技术'!L19&gt;0,15,0)+IF('行情技术'!M19&gt;0,10,0)+IF(AND('行情技术'!Q19&gt;=45,'行情技术'!Q19&lt;=70),10,0))</x:f>
        <x:v>50</x:v>
      </x:c>
      <x:c r="L19" s="230" t="n">
        <x:f>F19*'参数与估值'!$B$5+I19*'参数与估值'!$B$6+K19*'参数与估值'!$B$7+45*'参数与估值'!$B$8</x:f>
        <x:v>62.05799999999999</x:v>
      </x:c>
      <x:c r="M19" s="230" t="str">
        <x:f>IF(OR(F19&lt;45,45&lt;35),"红色：暂不买入/退出复核",IF(COUNT('行情技术'!G19:I19)&lt;3,"灰色：历史数据不足",IF(AND(L19&gt;='参数与估值'!$H$5,K19&gt;=60,'行情技术'!F19&gt;=MAX('行情技术'!G19,'行情技术'!H19)*(1-'参数与估值'!$H$9),'行情技术'!F19&lt;=MAX('行情技术'!G19,'行情技术'!H19)*(1+'参数与估值'!$H$9)),"绿色：分批买入候选",IF(AND(L19&gt;='参数与估值'!$H$5,K19&gt;=60),"灰色：强势但等回踩",IF(AND(L19&gt;='参数与估值'!$H$6,F19&gt;=55,K19&gt;=45),"蓝色：持有/重点观察",IF(K19&lt;='参数与估值'!$H$7,"黄色：趋势破坏复核","灰色：等待条件"))))))</x:f>
        <x:v>灰色：等待条件</x:v>
      </x:c>
      <x:c r="N19" s="230" t="str">
        <x:f>IF(LEFT(M19,2)="绿色","只分批，不追涨；财报/事件前控制仓位",IF(LEFT(M19,2)="红色","不新买；已持有者核对失效条件",IF(LEFT(M19,2)="黄色","暂停加仓，确认是否需要减仓","等待价格与基本面共同确认")))</x:f>
        <x:v>等待价格与基本面共同确认</x:v>
      </x:c>
      <x:c r="O19" s="230" t="str">
        <x:v>未知持仓不计入；单股≤10%</x:v>
      </x:c>
      <x:c r="P19" s="282" t="n">
        <x:v>46244</x:v>
      </x:c>
    </x:row>
    <x:row r="20" ht="70" customHeight="1">
      <x:c r="A20" s="279" t="n">
        <x:f>RANK(L20,$L$6:$L$23,0)</x:f>
        <x:v>8</x:v>
      </x:c>
      <x:c r="B20" s="230" t="str">
        <x:v>美股</x:v>
      </x:c>
      <x:c r="C20" s="230" t="str">
        <x:v>BIDU</x:v>
      </x:c>
      <x:c r="D20" s="230" t="str">
        <x:v>百度</x:v>
      </x:c>
      <x:c r="E20" s="230" t="str">
        <x:v>转型中</x:v>
      </x:c>
      <x:c r="F20" s="230" t="n">
        <x:v>70</x:v>
      </x:c>
      <x:c r="G20" s="230" t="str">
        <x:v>AI云高速增长有望逐步替代搜索广告下滑</x:v>
      </x:c>
      <x:c r="H20" s="230" t="str">
        <x:v>广告衰退、AI投入回报与内容业务拖累</x:v>
      </x:c>
      <x:c r="I20" s="230" t="n">
        <x:f>'参数与估值'!H29</x:f>
        <x:v>75.45</x:v>
      </x:c>
      <x:c r="J20" s="230" t="str">
        <x:f>'参数与估值'!I29</x:f>
        <x:v>合理</x:v>
      </x:c>
      <x:c r="K20" s="230" t="n">
        <x:f>IF(COUNT('行情技术'!G20:I20)&lt;3,0,IF('行情技术'!F20&gt;'行情技术'!G20,20,0)+IF('行情技术'!F20&gt;'行情技术'!H20,20,0)+IF('行情技术'!F20&gt;'行情技术'!I20,15,0)+IF('行情技术'!F20&gt;'行情技术'!J20,10,0)+IF('行情技术'!L20&gt;0,15,0)+IF('行情技术'!M20&gt;0,10,0)+IF(AND('行情技术'!Q20&gt;=45,'行情技术'!Q20&lt;=70),10,0))</x:f>
        <x:v>30</x:v>
      </x:c>
      <x:c r="L20" s="230" t="n">
        <x:f>F20*'参数与估值'!$B$5+I20*'参数与估值'!$B$6+K20*'参数与估值'!$B$7+60*'参数与估值'!$B$8</x:f>
        <x:v>59.09</x:v>
      </x:c>
      <x:c r="M20" s="230" t="str">
        <x:f>IF(OR(F20&lt;45,60&lt;35),"红色：暂不买入/退出复核",IF(COUNT('行情技术'!G20:I20)&lt;3,"灰色：历史数据不足",IF(AND(L20&gt;='参数与估值'!$H$5,K20&gt;=60,'行情技术'!F20&gt;=MAX('行情技术'!G20,'行情技术'!H20)*(1-'参数与估值'!$H$9),'行情技术'!F20&lt;=MAX('行情技术'!G20,'行情技术'!H20)*(1+'参数与估值'!$H$9)),"绿色：分批买入候选",IF(AND(L20&gt;='参数与估值'!$H$5,K20&gt;=60),"灰色：强势但等回踩",IF(AND(L20&gt;='参数与估值'!$H$6,F20&gt;=55,K20&gt;=45),"蓝色：持有/重点观察",IF(K20&lt;='参数与估值'!$H$7,"黄色：趋势破坏复核","灰色：等待条件"))))))</x:f>
        <x:v>黄色：趋势破坏复核</x:v>
      </x:c>
      <x:c r="N20" s="230" t="str">
        <x:f>IF(LEFT(M20,2)="绿色","只分批，不追涨；财报/事件前控制仓位",IF(LEFT(M20,2)="红色","不新买；已持有者核对失效条件",IF(LEFT(M20,2)="黄色","暂停加仓，确认是否需要减仓","等待价格与基本面共同确认")))</x:f>
        <x:v>暂停加仓，确认是否需要减仓</x:v>
      </x:c>
      <x:c r="O20" s="230" t="str">
        <x:v>未知持仓不计入；单股≤10%</x:v>
      </x:c>
      <x:c r="P20" s="282" t="n">
        <x:v>46244</x:v>
      </x:c>
    </x:row>
    <x:row r="21" ht="70" customHeight="1">
      <x:c r="A21" s="279" t="n">
        <x:f>RANK(L21,$L$6:$L$23,0)</x:f>
        <x:v>10</x:v>
      </x:c>
      <x:c r="B21" s="230" t="str">
        <x:v>美股</x:v>
      </x:c>
      <x:c r="C21" s="230" t="str">
        <x:v>BABA</x:v>
      </x:c>
      <x:c r="D21" s="230" t="str">
        <x:v>阿里巴巴</x:v>
      </x:c>
      <x:c r="E21" s="230" t="str">
        <x:v>增长/现金流承压</x:v>
      </x:c>
      <x:c r="F21" s="230" t="n">
        <x:v>62</x:v>
      </x:c>
      <x:c r="G21" s="230" t="str">
        <x:v>云与AI增长、核心电商变现改善提供中期价值</x:v>
      </x:c>
      <x:c r="H21" s="230" t="str">
        <x:v>即时零售价格战、AI资本开支、自由现金流流出</x:v>
      </x:c>
      <x:c r="I21" s="230" t="n">
        <x:f>'参数与估值'!H30</x:f>
        <x:v>60.900000000000006</x:v>
      </x:c>
      <x:c r="J21" s="230" t="str">
        <x:f>'参数与估值'!I30</x:f>
        <x:v>合理</x:v>
      </x:c>
      <x:c r="K21" s="230" t="n">
        <x:f>IF(COUNT('行情技术'!G21:I21)&lt;3,0,IF('行情技术'!F21&gt;'行情技术'!G21,20,0)+IF('行情技术'!F21&gt;'行情技术'!H21,20,0)+IF('行情技术'!F21&gt;'行情技术'!I21,15,0)+IF('行情技术'!F21&gt;'行情技术'!J21,10,0)+IF('行情技术'!L21&gt;0,15,0)+IF('行情技术'!M21&gt;0,10,0)+IF(AND('行情技术'!Q21&gt;=45,'行情技术'!Q21&lt;=70),10,0))</x:f>
        <x:v>55</x:v>
      </x:c>
      <x:c r="L21" s="230" t="n">
        <x:f>F21*'参数与估值'!$B$5+I21*'参数与估值'!$B$6+K21*'参数与估值'!$B$7+55*'参数与估值'!$B$8</x:f>
        <x:v>58.63</x:v>
      </x:c>
      <x:c r="M21" s="230" t="str">
        <x:f>IF(OR(F21&lt;45,55&lt;35),"红色：暂不买入/退出复核",IF(COUNT('行情技术'!G21:I21)&lt;3,"灰色：历史数据不足",IF(AND(L21&gt;='参数与估值'!$H$5,K21&gt;=60,'行情技术'!F21&gt;=MAX('行情技术'!G21,'行情技术'!H21)*(1-'参数与估值'!$H$9),'行情技术'!F21&lt;=MAX('行情技术'!G21,'行情技术'!H21)*(1+'参数与估值'!$H$9)),"绿色：分批买入候选",IF(AND(L21&gt;='参数与估值'!$H$5,K21&gt;=60),"灰色：强势但等回踩",IF(AND(L21&gt;='参数与估值'!$H$6,F21&gt;=55,K21&gt;=45),"蓝色：持有/重点观察",IF(K21&lt;='参数与估值'!$H$7,"黄色：趋势破坏复核","灰色：等待条件"))))))</x:f>
        <x:v>灰色：等待条件</x:v>
      </x:c>
      <x:c r="N21" s="230" t="str">
        <x:f>IF(LEFT(M21,2)="绿色","只分批，不追涨；财报/事件前控制仓位",IF(LEFT(M21,2)="红色","不新买；已持有者核对失效条件",IF(LEFT(M21,2)="黄色","暂停加仓，确认是否需要减仓","等待价格与基本面共同确认")))</x:f>
        <x:v>等待价格与基本面共同确认</x:v>
      </x:c>
      <x:c r="O21" s="230" t="str">
        <x:v>未知持仓不计入；单股≤10%</x:v>
      </x:c>
      <x:c r="P21" s="282" t="n">
        <x:v>46244</x:v>
      </x:c>
    </x:row>
    <x:row r="22" ht="70" customHeight="1">
      <x:c r="A22" s="279" t="n">
        <x:f>RANK(L22,$L$6:$L$23,0)</x:f>
        <x:v>15</x:v>
      </x:c>
      <x:c r="B22" s="230" t="str">
        <x:v>港股</x:v>
      </x:c>
      <x:c r="C22" s="230" t="str">
        <x:v>02513.HK</x:v>
      </x:c>
      <x:c r="D22" s="230" t="str">
        <x:v>智谱</x:v>
      </x:c>
      <x:c r="E22" s="230" t="str">
        <x:v>高速增长/高亏损</x:v>
      </x:c>
      <x:c r="F22" s="230" t="n">
        <x:v>48</x:v>
      </x:c>
      <x:c r="G22" s="230" t="str">
        <x:v>GLM模型能力、开发者生态与MaaS/API调用增长形成高弹性商业化潜力</x:v>
      </x:c>
      <x:c r="H22" s="230" t="str">
        <x:v>巨额研发亏损、算力成本、模型竞争和股份摊薄</x:v>
      </x:c>
      <x:c r="I22" s="230" t="n">
        <x:f>'参数与估值'!H31</x:f>
        <x:v>20</x:v>
      </x:c>
      <x:c r="J22" s="230" t="str">
        <x:f>'参数与估值'!I31</x:f>
        <x:v>高</x:v>
      </x:c>
      <x:c r="K22" s="230" t="n">
        <x:f>IF(COUNT('行情技术'!G22:I22)&lt;3,0,IF('行情技术'!F22&gt;'行情技术'!G22,20,0)+IF('行情技术'!F22&gt;'行情技术'!H22,20,0)+IF('行情技术'!F22&gt;'行情技术'!I22,15,0)+IF('行情技术'!F22&gt;'行情技术'!J22,10,0)+IF('行情技术'!L22&gt;0,15,0)+IF('行情技术'!M22&gt;0,10,0)+IF(AND('行情技术'!Q22&gt;=45,'行情技术'!Q22&lt;=70),10,0))</x:f>
        <x:v>80</x:v>
      </x:c>
      <x:c r="L22" s="230" t="n">
        <x:f>F22*'参数与估值'!$B$5+I22*'参数与估值'!$B$6+K22*'参数与估值'!$B$7+35*'参数与估值'!$B$8</x:f>
        <x:v>47.8</x:v>
      </x:c>
      <x:c r="M22" s="230" t="str">
        <x:f>IF(OR(F22&lt;45,35&lt;35),"红色：暂不买入/退出复核",IF(COUNT('行情技术'!G22:I22)&lt;3,"灰色：历史数据不足",IF(AND(L22&gt;='参数与估值'!$H$5,K22&gt;=60,'行情技术'!F22&gt;=MAX('行情技术'!G22,'行情技术'!H22)*(1-'参数与估值'!$H$9),'行情技术'!F22&lt;=MAX('行情技术'!G22,'行情技术'!H22)*(1+'参数与估值'!$H$9)),"绿色：分批买入候选",IF(AND(L22&gt;='参数与估值'!$H$5,K22&gt;=60),"灰色：强势但等回踩",IF(AND(L22&gt;='参数与估值'!$H$6,F22&gt;=55,K22&gt;=45),"蓝色：持有/重点观察",IF(K22&lt;='参数与估值'!$H$7,"黄色：趋势破坏复核","灰色：等待条件"))))))</x:f>
        <x:v>灰色：等待条件</x:v>
      </x:c>
      <x:c r="N22" s="230" t="str">
        <x:f>IF(LEFT(M22,2)="绿色","只分批，不追涨；财报/事件前控制仓位",IF(LEFT(M22,2)="红色","不新买；已持有者核对失效条件",IF(LEFT(M22,2)="黄色","暂停加仓，确认是否需要减仓","等待价格与基本面共同确认")))</x:f>
        <x:v>等待价格与基本面共同确认</x:v>
      </x:c>
      <x:c r="O22" s="230" t="str">
        <x:v>未知持仓不计入；单股≤10%</x:v>
      </x:c>
      <x:c r="P22" s="282" t="n">
        <x:v>46245</x:v>
      </x:c>
    </x:row>
    <x:row r="23" ht="70" customHeight="1">
      <x:c r="A23" s="280" t="n">
        <x:f>RANK(L23,$L$6:$L$23,0)</x:f>
        <x:v>7</x:v>
      </x:c>
      <x:c r="B23" s="231" t="str">
        <x:v>美股</x:v>
      </x:c>
      <x:c r="C23" s="231" t="str">
        <x:v>SKHY</x:v>
      </x:c>
      <x:c r="D23" s="231" t="str">
        <x:v>SK海力士ADR</x:v>
      </x:c>
      <x:c r="E23" s="231" t="str">
        <x:v>强劲/大扩产</x:v>
      </x:c>
      <x:c r="F23" s="231" t="n">
        <x:v>92</x:v>
      </x:c>
      <x:c r="G23" s="231" t="str">
        <x:v>HBM领先份额与AI服务器内存需求推动盈利强周期，并以Y2、M17新厂锁定中长期产能</x:v>
      </x:c>
      <x:c r="H23" s="231" t="str">
        <x:v>存储周期、客户集中、两座新厂合计54.32万亿韩元资本承诺、项目回报及ADR与韩国正股价差</x:v>
      </x:c>
      <x:c r="I23" s="231" t="n">
        <x:f>'参数与估值'!H32</x:f>
        <x:v>74.81538461538462</x:v>
      </x:c>
      <x:c r="J23" s="231" t="str">
        <x:f>'参数与估值'!I32</x:f>
        <x:v>合理</x:v>
      </x:c>
      <x:c r="K23" s="231" t="n">
        <x:f>IF(COUNT('行情技术'!G23:I23)&lt;3,0,IF('行情技术'!F23&gt;'行情技术'!G23,20,0)+IF('行情技术'!F23&gt;'行情技术'!H23,20,0)+IF('行情技术'!F23&gt;'行情技术'!I23,15,0)+IF('行情技术'!F23&gt;'行情技术'!J23,10,0)+IF('行情技术'!L23&gt;0,15,0)+IF('行情技术'!M23&gt;0,10,0)+IF(AND('行情技术'!Q23&gt;=45,'行情技术'!Q23&lt;=70),10,0))</x:f>
        <x:v>0</x:v>
      </x:c>
      <x:c r="L23" s="231" t="n">
        <x:f>F23*'参数与估值'!$B$5+I23*'参数与估值'!$B$6+K23*'参数与估值'!$B$7+60*'参数与估值'!$B$8</x:f>
        <x:v>59.16307692307692</x:v>
      </x:c>
      <x:c r="M23" s="231" t="str">
        <x:f>IF(OR(F23&lt;45,60&lt;35),"红色：暂不买入/退出复核",IF(COUNT('行情技术'!G23:I23)&lt;3,"灰色：历史数据不足",IF(AND(L23&gt;='参数与估值'!$H$5,K23&gt;=60,'行情技术'!F23&gt;=MAX('行情技术'!G23,'行情技术'!H23)*(1-'参数与估值'!$H$9),'行情技术'!F23&lt;=MAX('行情技术'!G23,'行情技术'!H23)*(1+'参数与估值'!$H$9)),"绿色：分批买入候选",IF(AND(L23&gt;='参数与估值'!$H$5,K23&gt;=60),"灰色：强势但等回踩",IF(AND(L23&gt;='参数与估值'!$H$6,F23&gt;=55,K23&gt;=45),"蓝色：持有/重点观察",IF(K23&lt;='参数与估值'!$H$7,"黄色：趋势破坏复核","灰色：等待条件"))))))</x:f>
        <x:v>灰色：历史数据不足</x:v>
      </x:c>
      <x:c r="N23" s="231" t="str">
        <x:f>IF(LEFT(M23,2)="绿色","只分批，不追涨；财报/事件前控制仓位",IF(LEFT(M23,2)="红色","不新买；已持有者核对失效条件",IF(LEFT(M23,2)="黄色","暂停加仓，确认是否需要减仓","等待价格与基本面共同确认")))</x:f>
        <x:v>等待价格与基本面共同确认</x:v>
      </x:c>
      <x:c r="O23" s="231" t="str">
        <x:v>未知持仓不计入；单股≤10%</x:v>
      </x:c>
      <x:c r="P23" s="283" t="n">
        <x:v>46244</x:v>
      </x:c>
    </x:row>
  </x:sheetData>
  <x:mergeCells>
    <x:mergeCell ref="A1:P2"/>
    <x:mergeCell ref="A3:P3"/>
  </x:mergeCells>
  <x:conditionalFormatting sqref="L6:L23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conditionalFormatting sqref="M6:M23">
    <x:cfRule type="beginsWith" dxfId="6" priority="2" operator="beginsWith" text="红色"/>
    <x:cfRule type="beginsWith" dxfId="7" priority="3" operator="beginsWith" text="绿色"/>
    <x:cfRule type="beginsWith" dxfId="8" priority="4" operator="beginsWith" text="黄色"/>
    <x:cfRule type="beginsWith" dxfId="9" priority="5" operator="beginsWith" text="蓝色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15" hidden="0" customWidth="1"/>
    <x:col min="4" max="4" width="11" hidden="0" customWidth="1"/>
    <x:col min="5" max="5" width="28" hidden="0" customWidth="1"/>
    <x:col min="6" max="6" width="33" hidden="0" customWidth="1"/>
    <x:col min="7" max="7" width="33" hidden="0" customWidth="1"/>
    <x:col min="8" max="8" width="33" hidden="0" customWidth="1"/>
    <x:col min="9" max="9" width="33" hidden="0" customWidth="1"/>
    <x:col min="10" max="10" width="33" hidden="0" customWidth="1"/>
    <x:col min="11" max="11" width="14" hidden="0" customWidth="1"/>
    <x:col min="12" max="12" width="40" hidden="0" customWidth="1"/>
    <x:col min="13" max="13" width="14" hidden="0" customWidth="1"/>
  </x:cols>
  <x:sheetData>
    <x:row r="1">
      <x:c r="A1" s="181" t="str">
        <x:v>买入、持有、减仓与退出条件（逐只可复核）</x:v>
      </x:c>
      <x:c r="B1" s="181" t="str">
        <x:v>买入、持有、减仓与退出条件（逐只可复核）</x:v>
      </x:c>
      <x:c r="C1" s="181" t="str">
        <x:v>买入、持有、减仓与退出条件（逐只可复核）</x:v>
      </x:c>
      <x:c r="D1" s="181" t="str">
        <x:v>买入、持有、减仓与退出条件（逐只可复核）</x:v>
      </x:c>
      <x:c r="E1" s="181" t="str">
        <x:v>买入、持有、减仓与退出条件（逐只可复核）</x:v>
      </x:c>
      <x:c r="F1" s="181" t="str">
        <x:v>买入、持有、减仓与退出条件（逐只可复核）</x:v>
      </x:c>
      <x:c r="G1" s="181" t="str">
        <x:v>买入、持有、减仓与退出条件（逐只可复核）</x:v>
      </x:c>
      <x:c r="H1" s="181" t="str">
        <x:v>买入、持有、减仓与退出条件（逐只可复核）</x:v>
      </x:c>
      <x:c r="I1" s="181" t="str">
        <x:v>买入、持有、减仓与退出条件（逐只可复核）</x:v>
      </x:c>
      <x:c r="J1" s="181" t="str">
        <x:v>买入、持有、减仓与退出条件（逐只可复核）</x:v>
      </x:c>
      <x:c r="K1" s="181" t="str">
        <x:v>买入、持有、减仓与退出条件（逐只可复核）</x:v>
      </x:c>
      <x:c r="L1" s="181" t="str">
        <x:v>买入、持有、减仓与退出条件（逐只可复核）</x:v>
      </x:c>
      <x:c r="M1" s="181" t="str">
        <x:v>买入、持有、减仓与退出条件（逐只可复核）</x:v>
      </x:c>
    </x:row>
    <x:row r="2">
      <x:c r="A2" s="181" t="str">
        <x:v>买入、持有、减仓与退出条件（逐只可复核）</x:v>
      </x:c>
      <x:c r="B2" s="181" t="str">
        <x:v>买入、持有、减仓与退出条件（逐只可复核）</x:v>
      </x:c>
      <x:c r="C2" s="181" t="str">
        <x:v>买入、持有、减仓与退出条件（逐只可复核）</x:v>
      </x:c>
      <x:c r="D2" s="181" t="str">
        <x:v>买入、持有、减仓与退出条件（逐只可复核）</x:v>
      </x:c>
      <x:c r="E2" s="181" t="str">
        <x:v>买入、持有、减仓与退出条件（逐只可复核）</x:v>
      </x:c>
      <x:c r="F2" s="181" t="str">
        <x:v>买入、持有、减仓与退出条件（逐只可复核）</x:v>
      </x:c>
      <x:c r="G2" s="181" t="str">
        <x:v>买入、持有、减仓与退出条件（逐只可复核）</x:v>
      </x:c>
      <x:c r="H2" s="181" t="str">
        <x:v>买入、持有、减仓与退出条件（逐只可复核）</x:v>
      </x:c>
      <x:c r="I2" s="181" t="str">
        <x:v>买入、持有、减仓与退出条件（逐只可复核）</x:v>
      </x:c>
      <x:c r="J2" s="181" t="str">
        <x:v>买入、持有、减仓与退出条件（逐只可复核）</x:v>
      </x:c>
      <x:c r="K2" s="181" t="str">
        <x:v>买入、持有、减仓与退出条件（逐只可复核）</x:v>
      </x:c>
      <x:c r="L2" s="181" t="str">
        <x:v>买入、持有、减仓与退出条件（逐只可复核）</x:v>
      </x:c>
      <x:c r="M2" s="181" t="str">
        <x:v>买入、持有、减仓与退出条件（逐只可复核）</x:v>
      </x:c>
    </x:row>
    <x:row r="3">
      <x:c r="A3" s="241" t="str">
        <x:v>技术复核价不是自动止损价：只有收盘确认、量能/事件配合或核心逻辑失效时才升级。未披露持仓只给股票层动作，不给具体股数。</x:v>
      </x:c>
      <x:c r="B3" s="241" t="str">
        <x:v>技术复核价不是自动止损价：只有收盘确认、量能/事件配合或核心逻辑失效时才升级。未披露持仓只给股票层动作，不给具体股数。</x:v>
      </x:c>
      <x:c r="C3" s="241" t="str">
        <x:v>技术复核价不是自动止损价：只有收盘确认、量能/事件配合或核心逻辑失效时才升级。未披露持仓只给股票层动作，不给具体股数。</x:v>
      </x:c>
      <x:c r="D3" s="241" t="str">
        <x:v>技术复核价不是自动止损价：只有收盘确认、量能/事件配合或核心逻辑失效时才升级。未披露持仓只给股票层动作，不给具体股数。</x:v>
      </x:c>
      <x:c r="E3" s="241" t="str">
        <x:v>技术复核价不是自动止损价：只有收盘确认、量能/事件配合或核心逻辑失效时才升级。未披露持仓只给股票层动作，不给具体股数。</x:v>
      </x:c>
      <x:c r="F3" s="241" t="str">
        <x:v>技术复核价不是自动止损价：只有收盘确认、量能/事件配合或核心逻辑失效时才升级。未披露持仓只给股票层动作，不给具体股数。</x:v>
      </x:c>
      <x:c r="G3" s="241" t="str">
        <x:v>技术复核价不是自动止损价：只有收盘确认、量能/事件配合或核心逻辑失效时才升级。未披露持仓只给股票层动作，不给具体股数。</x:v>
      </x:c>
      <x:c r="H3" s="241" t="str">
        <x:v>技术复核价不是自动止损价：只有收盘确认、量能/事件配合或核心逻辑失效时才升级。未披露持仓只给股票层动作，不给具体股数。</x:v>
      </x:c>
      <x:c r="I3" s="241" t="str">
        <x:v>技术复核价不是自动止损价：只有收盘确认、量能/事件配合或核心逻辑失效时才升级。未披露持仓只给股票层动作，不给具体股数。</x:v>
      </x:c>
      <x:c r="J3" s="241" t="str">
        <x:v>技术复核价不是自动止损价：只有收盘确认、量能/事件配合或核心逻辑失效时才升级。未披露持仓只给股票层动作，不给具体股数。</x:v>
      </x:c>
      <x:c r="K3" s="241" t="str">
        <x:v>技术复核价不是自动止损价：只有收盘确认、量能/事件配合或核心逻辑失效时才升级。未披露持仓只给股票层动作，不给具体股数。</x:v>
      </x:c>
      <x:c r="L3" s="241" t="str">
        <x:v>技术复核价不是自动止损价：只有收盘确认、量能/事件配合或核心逻辑失效时才升级。未披露持仓只给股票层动作，不给具体股数。</x:v>
      </x:c>
      <x:c r="M3" s="241" t="str">
        <x:v>技术复核价不是自动止损价：只有收盘确认、量能/事件配合或核心逻辑失效时才升级。未披露持仓只给股票层动作，不给具体股数。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  <x:c r="L4" s="145"/>
      <x:c r="M4" s="145"/>
    </x:row>
    <x:row r="5">
      <x:c r="A5" s="190" t="str">
        <x:v>优先级</x:v>
      </x:c>
      <x:c r="B5" s="222" t="str">
        <x:v>代码</x:v>
      </x:c>
      <x:c r="C5" s="222" t="str">
        <x:v>名称</x:v>
      </x:c>
      <x:c r="D5" s="222" t="str">
        <x:v>现价</x:v>
      </x:c>
      <x:c r="E5" s="222" t="str">
        <x:v>当前信号</x:v>
      </x:c>
      <x:c r="F5" s="222" t="str">
        <x:v>买入条件</x:v>
      </x:c>
      <x:c r="G5" s="222" t="str">
        <x:v>加仓条件</x:v>
      </x:c>
      <x:c r="H5" s="222" t="str">
        <x:v>持有条件</x:v>
      </x:c>
      <x:c r="I5" s="222" t="str">
        <x:v>减仓预警</x:v>
      </x:c>
      <x:c r="J5" s="222" t="str">
        <x:v>退出/不再持有条件</x:v>
      </x:c>
      <x:c r="K5" s="222" t="str">
        <x:v>技术复核价</x:v>
      </x:c>
      <x:c r="L5" s="222" t="str">
        <x:v>逻辑失效条件</x:v>
      </x:c>
      <x:c r="M5" s="191" t="str">
        <x:v>紧急度</x:v>
      </x:c>
    </x:row>
    <x:row r="6" ht="80" customHeight="1">
      <x:c r="A6" s="278" t="n">
        <x:f>'八步总览'!A6</x:f>
        <x:v>4</x:v>
      </x:c>
      <x:c r="B6" s="229" t="str">
        <x:v>600036.SH</x:v>
      </x:c>
      <x:c r="C6" s="229" t="str">
        <x:v>招商银行</x:v>
      </x:c>
      <x:c r="D6" s="248" t="n">
        <x:v>38.95</x:v>
      </x:c>
      <x:c r="E6" s="229" t="str">
        <x:f>'八步总览'!M6</x:f>
        <x:v>蓝色：持有/重点观察</x:v>
      </x:c>
      <x:c r="F6" s="229" t="str">
        <x:f>IF(COUNT('行情技术'!G6:I6)&lt;3,"数据不足：至少等待120个完整交易日形成中线技术基线",IF(LEFT(E6,2)="红色","暂不设置价格买点；先满足逻辑修复条件",IF(OR(LEFT(E6,2)="绿色",ISNUMBER(SEARCH("强势",E6))),"回踩关注 "&amp;TEXT(MAX('行情技术'!G6,'行情技术'!H6)*(1-'参数与估值'!$H$9),"0.00")&amp;"—"&amp;TEXT(MAX('行情技术'!G6,'行情技术'!H6)*(1+'参数与估值'!$H$9),"0.00")&amp;"；或放量突破52周高", "等待收盘站回 "&amp;TEXT(MAX('行情技术'!G6,'行情技术'!H6)*(1+'参数与估值'!$H$9),"0.00")&amp;" 且量比≥"&amp;TEXT('参数与估值'!$H$8,"0.0"))))</x:f>
        <x:v>等待收盘站回 39.77 且量比≥1.3</x:v>
      </x:c>
      <x:c r="G6" s="229" t="str">
        <x:v>首次买入后，仅在盈利且信号未降级时分批；单股不超过10%</x:v>
      </x:c>
      <x:c r="H6" s="229" t="str">
        <x:v>核心指标未恶化，价格维持MA120或重新站回</x:v>
      </x:c>
      <x:c r="I6" s="229" t="str">
        <x:v>放量跌破MA60、综合信号降为黄色，或重大风险事件升级</x:v>
      </x:c>
      <x:c r="J6" s="229" t="str">
        <x:v>核心逻辑失效；或基本面恶化并跌破技术复核价</x:v>
      </x:c>
      <x:c r="K6" s="229" t="n">
        <x:f>IF('行情技术'!F6&gt;'行情技术'!I6,MAX('行情技术'!I6*0.97,'行情技术'!F6*(1-'参数与估值'!$H$10*'行情技术'!R6)),'行情技术'!F6*(1-'参数与估值'!$H$10*'行情技术'!R6))</x:f>
        <x:v>37.49327</x:v>
      </x:c>
      <x:c r="L6" s="229" t="str">
        <x:v>连续两个季度新生成不良与信用成本同时恶化，且财富管理收入转弱</x:v>
      </x:c>
      <x:c r="M6" s="206" t="str">
        <x:f>IF(LEFT(E6,2)="红色","立即复核",IF(LEFT(E6,2)="黄色","当日复核",IF(LEFT(E6,2)="绿色","关注触发","常规")))</x:f>
        <x:v>常规</x:v>
      </x:c>
    </x:row>
    <x:row r="7" ht="80" customHeight="1">
      <x:c r="A7" s="279" t="n">
        <x:f>'八步总览'!A7</x:f>
        <x:v>9</x:v>
      </x:c>
      <x:c r="B7" s="230" t="str">
        <x:v>600584.SH</x:v>
      </x:c>
      <x:c r="C7" s="230" t="str">
        <x:v>长电科技</x:v>
      </x:c>
      <x:c r="D7" s="249" t="n">
        <x:v>77.67</x:v>
      </x:c>
      <x:c r="E7" s="230" t="str">
        <x:f>'八步总览'!M7</x:f>
        <x:v>灰色：等待条件</x:v>
      </x:c>
      <x:c r="F7" s="230" t="str">
        <x:f>IF(COUNT('行情技术'!G7:I7)&lt;3,"数据不足：至少等待120个完整交易日形成中线技术基线",IF(LEFT(E7,2)="红色","暂不设置价格买点；先满足逻辑修复条件",IF(OR(LEFT(E7,2)="绿色",ISNUMBER(SEARCH("强势",E7))),"回踩关注 "&amp;TEXT(MAX('行情技术'!G7,'行情技术'!H7)*(1-'参数与估值'!$H$9),"0.00")&amp;"—"&amp;TEXT(MAX('行情技术'!G7,'行情技术'!H7)*(1+'参数与估值'!$H$9),"0.00")&amp;"；或放量突破52周高", "等待收盘站回 "&amp;TEXT(MAX('行情技术'!G7,'行情技术'!H7)*(1+'参数与估值'!$H$9),"0.00")&amp;" 且量比≥"&amp;TEXT('参数与估值'!$H$8,"0.0"))))</x:f>
        <x:v>等待收盘站回 84.39 且量比≥1.3</x:v>
      </x:c>
      <x:c r="G7" s="230" t="str">
        <x:v>首次买入后，仅在盈利且信号未降级时分批；单股不超过10%</x:v>
      </x:c>
      <x:c r="H7" s="230" t="str">
        <x:v>核心指标未恶化，价格维持MA120或重新站回</x:v>
      </x:c>
      <x:c r="I7" s="230" t="str">
        <x:v>放量跌破MA60、综合信号降为黄色，或重大风险事件升级</x:v>
      </x:c>
      <x:c r="J7" s="230" t="str">
        <x:v>核心逻辑失效；或基本面恶化并跌破技术复核价</x:v>
      </x:c>
      <x:c r="K7" s="230" t="n">
        <x:f>IF('行情技术'!F7&gt;'行情技术'!I7,MAX('行情技术'!I7*0.97,'行情技术'!F7*(1-'参数与估值'!$H$10*'行情技术'!R7)),'行情技术'!F7*(1-'参数与估值'!$H$10*'行情技术'!R7))</x:f>
        <x:v>65.56901400000001</x:v>
      </x:c>
      <x:c r="L7" s="230" t="str">
        <x:v>产能利用率和毛利率连续两个季度下降，经营现金流无法覆盖资本开支</x:v>
      </x:c>
      <x:c r="M7" s="208" t="str">
        <x:f>IF(LEFT(E7,2)="红色","立即复核",IF(LEFT(E7,2)="黄色","当日复核",IF(LEFT(E7,2)="绿色","关注触发","常规")))</x:f>
        <x:v>常规</x:v>
      </x:c>
    </x:row>
    <x:row r="8" ht="80" customHeight="1">
      <x:c r="A8" s="279" t="n">
        <x:f>'八步总览'!A8</x:f>
        <x:v>18</x:v>
      </x:c>
      <x:c r="B8" s="230" t="str">
        <x:v>601012.SH</x:v>
      </x:c>
      <x:c r="C8" s="230" t="str">
        <x:v>隆基绿能</x:v>
      </x:c>
      <x:c r="D8" s="249" t="n">
        <x:v>12.79</x:v>
      </x:c>
      <x:c r="E8" s="230" t="str">
        <x:f>'八步总览'!M8</x:f>
        <x:v>红色：暂不买入/退出复核</x:v>
      </x:c>
      <x:c r="F8" s="230" t="str">
        <x:f>IF(COUNT('行情技术'!G8:I8)&lt;3,"数据不足：至少等待120个完整交易日形成中线技术基线",IF(LEFT(E8,2)="红色","暂不设置价格买点；先满足逻辑修复条件",IF(OR(LEFT(E8,2)="绿色",ISNUMBER(SEARCH("强势",E8))),"回踩关注 "&amp;TEXT(MAX('行情技术'!G8,'行情技术'!H8)*(1-'参数与估值'!$H$9),"0.00")&amp;"—"&amp;TEXT(MAX('行情技术'!G8,'行情技术'!H8)*(1+'参数与估值'!$H$9),"0.00")&amp;"；或放量突破52周高", "等待收盘站回 "&amp;TEXT(MAX('行情技术'!G8,'行情技术'!H8)*(1+'参数与估值'!$H$9),"0.00")&amp;" 且量比≥"&amp;TEXT('参数与估值'!$H$8,"0.0"))))</x:f>
        <x:v>暂不设置价格买点；先满足逻辑修复条件</x:v>
      </x:c>
      <x:c r="G8" s="230" t="str">
        <x:v>首次买入后，仅在盈利且信号未降级时分批；单股不超过10%</x:v>
      </x:c>
      <x:c r="H8" s="230" t="str">
        <x:v>核心指标未恶化，价格维持MA120或重新站回</x:v>
      </x:c>
      <x:c r="I8" s="230" t="str">
        <x:v>放量跌破MA60、综合信号降为黄色，或重大风险事件升级</x:v>
      </x:c>
      <x:c r="J8" s="230" t="str">
        <x:v>核心逻辑失效；或基本面恶化并跌破技术复核价</x:v>
      </x:c>
      <x:c r="K8" s="230" t="n">
        <x:f>IF('行情技术'!F8&gt;'行情技术'!I8,MAX('行情技术'!I8*0.97,'行情技术'!F8*(1-'参数与估值'!$H$10*'行情技术'!R8)),'行情技术'!F8*(1-'参数与估值'!$H$10*'行情技术'!R8))</x:f>
        <x:v>12.096782</x:v>
      </x:c>
      <x:c r="L8" s="230" t="str">
        <x:v>组件价格/毛利率未改善且经营现金流继续显著为负</x:v>
      </x:c>
      <x:c r="M8" s="208" t="str">
        <x:f>IF(LEFT(E8,2)="红色","立即复核",IF(LEFT(E8,2)="黄色","当日复核",IF(LEFT(E8,2)="绿色","关注触发","常规")))</x:f>
        <x:v>立即复核</x:v>
      </x:c>
    </x:row>
    <x:row r="9" ht="80" customHeight="1">
      <x:c r="A9" s="279" t="n">
        <x:f>'八步总览'!A9</x:f>
        <x:v>1</x:v>
      </x:c>
      <x:c r="B9" s="230" t="str">
        <x:v>601899.SH</x:v>
      </x:c>
      <x:c r="C9" s="230" t="str">
        <x:v>紫金矿业</x:v>
      </x:c>
      <x:c r="D9" s="249" t="n">
        <x:v>33.18</x:v>
      </x:c>
      <x:c r="E9" s="230" t="str">
        <x:f>'八步总览'!M9</x:f>
        <x:v>灰色：强势但等回踩</x:v>
      </x:c>
      <x:c r="F9" s="230" t="str">
        <x:f>IF(COUNT('行情技术'!G9:I9)&lt;3,"数据不足：至少等待120个完整交易日形成中线技术基线",IF(LEFT(E9,2)="红色","暂不设置价格买点；先满足逻辑修复条件",IF(OR(LEFT(E9,2)="绿色",ISNUMBER(SEARCH("强势",E9))),"回踩关注 "&amp;TEXT(MAX('行情技术'!G9,'行情技术'!H9)*(1-'参数与估值'!$H$9),"0.00")&amp;"—"&amp;TEXT(MAX('行情技术'!G9,'行情技术'!H9)*(1+'参数与估值'!$H$9),"0.00")&amp;"；或放量突破52周高", "等待收盘站回 "&amp;TEXT(MAX('行情技术'!G9,'行情技术'!H9)*(1+'参数与估值'!$H$9),"0.00")&amp;" 且量比≥"&amp;TEXT('参数与估值'!$H$8,"0.0"))))</x:f>
        <x:v>回踩关注 31.41—32.70；或放量突破52周高</x:v>
      </x:c>
      <x:c r="G9" s="230" t="str">
        <x:v>首次买入后，仅在盈利且信号未降级时分批；单股不超过10%</x:v>
      </x:c>
      <x:c r="H9" s="230" t="str">
        <x:v>核心指标未恶化，价格维持MA120或重新站回</x:v>
      </x:c>
      <x:c r="I9" s="230" t="str">
        <x:v>放量跌破MA60、综合信号降为黄色，或重大风险事件升级</x:v>
      </x:c>
      <x:c r="J9" s="230" t="str">
        <x:v>核心逻辑失效；或基本面恶化并跌破技术复核价</x:v>
      </x:c>
      <x:c r="K9" s="230" t="n">
        <x:f>IF('行情技术'!F9&gt;'行情技术'!I9,MAX('行情技术'!I9*0.97,'行情技术'!F9*(1-'参数与估值'!$H$10*'行情技术'!R9)),'行情技术'!F9*(1-'参数与估值'!$H$10*'行情技术'!R9))</x:f>
        <x:v>31.545564</x:v>
      </x:c>
      <x:c r="L9" s="230" t="str">
        <x:v>铜金价格与产量同时下降，单位成本显著上升或重大海外项目受阻</x:v>
      </x:c>
      <x:c r="M9" s="208" t="str">
        <x:f>IF(LEFT(E9,2)="红色","立即复核",IF(LEFT(E9,2)="黄色","当日复核",IF(LEFT(E9,2)="绿色","关注触发","常规")))</x:f>
        <x:v>常规</x:v>
      </x:c>
    </x:row>
    <x:row r="10" ht="80" customHeight="1">
      <x:c r="A10" s="279" t="n">
        <x:f>'八步总览'!A10</x:f>
        <x:v>14</x:v>
      </x:c>
      <x:c r="B10" s="230" t="str">
        <x:v>601985.SH</x:v>
      </x:c>
      <x:c r="C10" s="230" t="str">
        <x:v>中国核电</x:v>
      </x:c>
      <x:c r="D10" s="249" t="n">
        <x:v>8.88</x:v>
      </x:c>
      <x:c r="E10" s="230" t="str">
        <x:f>'八步总览'!M10</x:f>
        <x:v>黄色：趋势破坏复核</x:v>
      </x:c>
      <x:c r="F10" s="230" t="str">
        <x:f>IF(COUNT('行情技术'!G10:I10)&lt;3,"数据不足：至少等待120个完整交易日形成中线技术基线",IF(LEFT(E10,2)="红色","暂不设置价格买点；先满足逻辑修复条件",IF(OR(LEFT(E10,2)="绿色",ISNUMBER(SEARCH("强势",E10))),"回踩关注 "&amp;TEXT(MAX('行情技术'!G10,'行情技术'!H10)*(1-'参数与估值'!$H$9),"0.00")&amp;"—"&amp;TEXT(MAX('行情技术'!G10,'行情技术'!H10)*(1+'参数与估值'!$H$9),"0.00")&amp;"；或放量突破52周高", "等待收盘站回 "&amp;TEXT(MAX('行情技术'!G10,'行情技术'!H10)*(1+'参数与估值'!$H$9),"0.00")&amp;" 且量比≥"&amp;TEXT('参数与估值'!$H$8,"0.0"))))</x:f>
        <x:v>等待收盘站回 9.15 且量比≥1.3</x:v>
      </x:c>
      <x:c r="G10" s="230" t="str">
        <x:v>首次买入后，仅在盈利且信号未降级时分批；单股不超过10%</x:v>
      </x:c>
      <x:c r="H10" s="230" t="str">
        <x:v>核心指标未恶化，价格维持MA120或重新站回</x:v>
      </x:c>
      <x:c r="I10" s="230" t="str">
        <x:v>放量跌破MA60、综合信号降为黄色，或重大风险事件升级</x:v>
      </x:c>
      <x:c r="J10" s="230" t="str">
        <x:v>核心逻辑失效；或基本面恶化并跌破技术复核价</x:v>
      </x:c>
      <x:c r="K10" s="230" t="n">
        <x:f>IF('行情技术'!F10&gt;'行情技术'!I10,MAX('行情技术'!I10*0.97,'行情技术'!F10*(1-'参数与估值'!$H$10*'行情技术'!R10)),'行情技术'!F10*(1-'参数与估值'!$H$10*'行情技术'!R10))</x:f>
        <x:v>8.624256</x:v>
      </x:c>
      <x:c r="L10" s="230" t="str">
        <x:v>利用小时与市场电价持续下降，新机组投产不能抵消利润下滑</x:v>
      </x:c>
      <x:c r="M10" s="208" t="str">
        <x:f>IF(LEFT(E10,2)="红色","立即复核",IF(LEFT(E10,2)="黄色","当日复核",IF(LEFT(E10,2)="绿色","关注触发","常规")))</x:f>
        <x:v>当日复核</x:v>
      </x:c>
    </x:row>
    <x:row r="11" ht="80" customHeight="1">
      <x:c r="A11" s="279" t="n">
        <x:f>'八步总览'!A11</x:f>
        <x:v>12</x:v>
      </x:c>
      <x:c r="B11" s="230" t="str">
        <x:v>002241.SZ</x:v>
      </x:c>
      <x:c r="C11" s="230" t="str">
        <x:v>歌尔股份</x:v>
      </x:c>
      <x:c r="D11" s="249" t="n">
        <x:v>22.7</x:v>
      </x:c>
      <x:c r="E11" s="230" t="str">
        <x:f>'八步总览'!M11</x:f>
        <x:v>黄色：趋势破坏复核</x:v>
      </x:c>
      <x:c r="F11" s="230" t="str">
        <x:f>IF(COUNT('行情技术'!G11:I11)&lt;3,"数据不足：至少等待120个完整交易日形成中线技术基线",IF(LEFT(E11,2)="红色","暂不设置价格买点；先满足逻辑修复条件",IF(OR(LEFT(E11,2)="绿色",ISNUMBER(SEARCH("强势",E11))),"回踩关注 "&amp;TEXT(MAX('行情技术'!G11,'行情技术'!H11)*(1-'参数与估值'!$H$9),"0.00")&amp;"—"&amp;TEXT(MAX('行情技术'!G11,'行情技术'!H11)*(1+'参数与估值'!$H$9),"0.00")&amp;"；或放量突破52周高", "等待收盘站回 "&amp;TEXT(MAX('行情技术'!G11,'行情技术'!H11)*(1+'参数与估值'!$H$9),"0.00")&amp;" 且量比≥"&amp;TEXT('参数与估值'!$H$8,"0.0"))))</x:f>
        <x:v>等待收盘站回 24.05 且量比≥1.3</x:v>
      </x:c>
      <x:c r="G11" s="230" t="str">
        <x:v>首次买入后，仅在盈利且信号未降级时分批；单股不超过10%</x:v>
      </x:c>
      <x:c r="H11" s="230" t="str">
        <x:v>核心指标未恶化，价格维持MA120或重新站回</x:v>
      </x:c>
      <x:c r="I11" s="230" t="str">
        <x:v>放量跌破MA60、综合信号降为黄色，或重大风险事件升级</x:v>
      </x:c>
      <x:c r="J11" s="230" t="str">
        <x:v>核心逻辑失效；或基本面恶化并跌破技术复核价</x:v>
      </x:c>
      <x:c r="K11" s="230" t="n">
        <x:f>IF('行情技术'!F11&gt;'行情技术'!I11,MAX('行情技术'!I11*0.97,'行情技术'!F11*(1-'参数与估值'!$H$10*'行情技术'!R11)),'行情技术'!F11*(1-'参数与估值'!$H$10*'行情技术'!R11))</x:f>
        <x:v>21.14278</x:v>
      </x:c>
      <x:c r="L11" s="230" t="str">
        <x:v>主要客户份额或毛利率下降，经营现金流连续两个季度弱于净利润</x:v>
      </x:c>
      <x:c r="M11" s="208" t="str">
        <x:f>IF(LEFT(E11,2)="红色","立即复核",IF(LEFT(E11,2)="黄色","当日复核",IF(LEFT(E11,2)="绿色","关注触发","常规")))</x:f>
        <x:v>当日复核</x:v>
      </x:c>
    </x:row>
    <x:row r="12" ht="80" customHeight="1">
      <x:c r="A12" s="279" t="n">
        <x:f>'八步总览'!A12</x:f>
        <x:v>13</x:v>
      </x:c>
      <x:c r="B12" s="230" t="str">
        <x:v>01810.HK</x:v>
      </x:c>
      <x:c r="C12" s="230" t="str">
        <x:v>小米集团-W</x:v>
      </x:c>
      <x:c r="D12" s="249" t="n">
        <x:v>26.66</x:v>
      </x:c>
      <x:c r="E12" s="230" t="str">
        <x:f>'八步总览'!M12</x:f>
        <x:v>黄色：趋势破坏复核</x:v>
      </x:c>
      <x:c r="F12" s="230" t="str">
        <x:f>IF(COUNT('行情技术'!G12:I12)&lt;3,"数据不足：至少等待120个完整交易日形成中线技术基线",IF(LEFT(E12,2)="红色","暂不设置价格买点；先满足逻辑修复条件",IF(OR(LEFT(E12,2)="绿色",ISNUMBER(SEARCH("强势",E12))),"回踩关注 "&amp;TEXT(MAX('行情技术'!G12,'行情技术'!H12)*(1-'参数与估值'!$H$9),"0.00")&amp;"—"&amp;TEXT(MAX('行情技术'!G12,'行情技术'!H12)*(1+'参数与估值'!$H$9),"0.00")&amp;"；或放量突破52周高", "等待收盘站回 "&amp;TEXT(MAX('行情技术'!G12,'行情技术'!H12)*(1+'参数与估值'!$H$9),"0.00")&amp;" 且量比≥"&amp;TEXT('参数与估值'!$H$8,"0.0"))))</x:f>
        <x:v>等待收盘站回 28.42 且量比≥1.3</x:v>
      </x:c>
      <x:c r="G12" s="230" t="str">
        <x:v>首次买入后，仅在盈利且信号未降级时分批；单股不超过10%</x:v>
      </x:c>
      <x:c r="H12" s="230" t="str">
        <x:v>核心指标未恶化，价格维持MA120或重新站回</x:v>
      </x:c>
      <x:c r="I12" s="230" t="str">
        <x:v>放量跌破MA60、综合信号降为黄色，或重大风险事件升级</x:v>
      </x:c>
      <x:c r="J12" s="230" t="str">
        <x:v>核心逻辑失效；或基本面恶化并跌破技术复核价</x:v>
      </x:c>
      <x:c r="K12" s="230" t="n">
        <x:f>IF('行情技术'!F12&gt;'行情技术'!I12,MAX('行情技术'!I12*0.97,'行情技术'!F12*(1-'参数与估值'!$H$10*'行情技术'!R12)),'行情技术'!F12*(1-'参数与估值'!$H$10*'行情技术'!R12))</x:f>
        <x:v>23.599432</x:v>
      </x:c>
      <x:c r="L12" s="230" t="str">
        <x:v>汽车毛利率和交付不达预期，同时手机业务利润继续下降</x:v>
      </x:c>
      <x:c r="M12" s="208" t="str">
        <x:f>IF(LEFT(E12,2)="红色","立即复核",IF(LEFT(E12,2)="黄色","当日复核",IF(LEFT(E12,2)="绿色","关注触发","常规")))</x:f>
        <x:v>当日复核</x:v>
      </x:c>
    </x:row>
    <x:row r="13" ht="80" customHeight="1">
      <x:c r="A13" s="279" t="n">
        <x:f>'八步总览'!A13</x:f>
        <x:v>16</x:v>
      </x:c>
      <x:c r="B13" s="230" t="str">
        <x:v>00981.HK</x:v>
      </x:c>
      <x:c r="C13" s="230" t="str">
        <x:v>中芯国际</x:v>
      </x:c>
      <x:c r="D13" s="249" t="n">
        <x:v>65.3</x:v>
      </x:c>
      <x:c r="E13" s="230" t="str">
        <x:f>'八步总览'!M13</x:f>
        <x:v>黄色：趋势破坏复核</x:v>
      </x:c>
      <x:c r="F13" s="230" t="str">
        <x:f>IF(COUNT('行情技术'!G13:I13)&lt;3,"数据不足：至少等待120个完整交易日形成中线技术基线",IF(LEFT(E13,2)="红色","暂不设置价格买点；先满足逻辑修复条件",IF(OR(LEFT(E13,2)="绿色",ISNUMBER(SEARCH("强势",E13))),"回踩关注 "&amp;TEXT(MAX('行情技术'!G13,'行情技术'!H13)*(1-'参数与估值'!$H$9),"0.00")&amp;"—"&amp;TEXT(MAX('行情技术'!G13,'行情技术'!H13)*(1+'参数与估值'!$H$9),"0.00")&amp;"；或放量突破52周高", "等待收盘站回 "&amp;TEXT(MAX('行情技术'!G13,'行情技术'!H13)*(1+'参数与估值'!$H$9),"0.00")&amp;" 且量比≥"&amp;TEXT('参数与估值'!$H$8,"0.0"))))</x:f>
        <x:v>等待收盘站回 76.53 且量比≥1.3</x:v>
      </x:c>
      <x:c r="G13" s="230" t="str">
        <x:v>首次买入后，仅在盈利且信号未降级时分批；单股不超过10%</x:v>
      </x:c>
      <x:c r="H13" s="230" t="str">
        <x:v>核心指标未恶化，价格维持MA120或重新站回</x:v>
      </x:c>
      <x:c r="I13" s="230" t="str">
        <x:v>放量跌破MA60、综合信号降为黄色，或重大风险事件升级</x:v>
      </x:c>
      <x:c r="J13" s="230" t="str">
        <x:v>核心逻辑失效；或基本面恶化并跌破技术复核价</x:v>
      </x:c>
      <x:c r="K13" s="230" t="n">
        <x:f>IF('行情技术'!F13&gt;'行情技术'!I13,MAX('行情技术'!I13*0.97,'行情技术'!F13*(1-'参数与估值'!$H$10*'行情技术'!R13)),'行情技术'!F13*(1-'参数与估值'!$H$10*'行情技术'!R13))</x:f>
        <x:v>57.08526</x:v>
      </x:c>
      <x:c r="L13" s="230" t="str">
        <x:v>利用率和ASP下降，毛利率跌破公司指引且资本开支回报恶化</x:v>
      </x:c>
      <x:c r="M13" s="208" t="str">
        <x:f>IF(LEFT(E13,2)="红色","立即复核",IF(LEFT(E13,2)="黄色","当日复核",IF(LEFT(E13,2)="绿色","关注触发","常规")))</x:f>
        <x:v>当日复核</x:v>
      </x:c>
    </x:row>
    <x:row r="14" ht="80" customHeight="1">
      <x:c r="A14" s="279" t="n">
        <x:f>'八步总览'!A14</x:f>
        <x:v>6</x:v>
      </x:c>
      <x:c r="B14" s="230" t="str">
        <x:v>03690.HK</x:v>
      </x:c>
      <x:c r="C14" s="230" t="str">
        <x:v>美团-W</x:v>
      </x:c>
      <x:c r="D14" s="249" t="n">
        <x:v>93.05</x:v>
      </x:c>
      <x:c r="E14" s="230" t="str">
        <x:f>'八步总览'!M14</x:f>
        <x:v>红色：暂不买入/退出复核</x:v>
      </x:c>
      <x:c r="F14" s="230" t="str">
        <x:f>IF(COUNT('行情技术'!G14:I14)&lt;3,"数据不足：至少等待120个完整交易日形成中线技术基线",IF(LEFT(E14,2)="红色","暂不设置价格买点；先满足逻辑修复条件",IF(OR(LEFT(E14,2)="绿色",ISNUMBER(SEARCH("强势",E14))),"回踩关注 "&amp;TEXT(MAX('行情技术'!G14,'行情技术'!H14)*(1-'参数与估值'!$H$9),"0.00")&amp;"—"&amp;TEXT(MAX('行情技术'!G14,'行情技术'!H14)*(1+'参数与估值'!$H$9),"0.00")&amp;"；或放量突破52周高", "等待收盘站回 "&amp;TEXT(MAX('行情技术'!G14,'行情技术'!H14)*(1+'参数与估值'!$H$9),"0.00")&amp;" 且量比≥"&amp;TEXT('参数与估值'!$H$8,"0.0"))))</x:f>
        <x:v>暂不设置价格买点；先满足逻辑修复条件</x:v>
      </x:c>
      <x:c r="G14" s="230" t="str">
        <x:v>首次买入后，仅在盈利且信号未降级时分批；单股不超过10%</x:v>
      </x:c>
      <x:c r="H14" s="230" t="str">
        <x:v>核心指标未恶化，价格维持MA120或重新站回</x:v>
      </x:c>
      <x:c r="I14" s="230" t="str">
        <x:v>放量跌破MA60、综合信号降为黄色，或重大风险事件升级</x:v>
      </x:c>
      <x:c r="J14" s="230" t="str">
        <x:v>核心逻辑失效；或基本面恶化并跌破技术复核价</x:v>
      </x:c>
      <x:c r="K14" s="230" t="n">
        <x:f>IF('行情技术'!F14&gt;'行情技术'!I14,MAX('行情技术'!I14*0.97,'行情技术'!F14*(1-'参数与估值'!$H$10*'行情技术'!R14)),'行情技术'!F14*(1-'参数与估值'!$H$10*'行情技术'!R14))</x:f>
        <x:v>86.07125</x:v>
      </x:c>
      <x:c r="L14" s="230" t="str">
        <x:v>补贴强度未下降、核心业务持续亏损且经营现金流继续流出</x:v>
      </x:c>
      <x:c r="M14" s="208" t="str">
        <x:f>IF(LEFT(E14,2)="红色","立即复核",IF(LEFT(E14,2)="黄色","当日复核",IF(LEFT(E14,2)="绿色","关注触发","常规")))</x:f>
        <x:v>立即复核</x:v>
      </x:c>
    </x:row>
    <x:row r="15" ht="80" customHeight="1">
      <x:c r="A15" s="279" t="n">
        <x:f>'八步总览'!A15</x:f>
        <x:v>2</x:v>
      </x:c>
      <x:c r="B15" s="230" t="str">
        <x:v>00700.HK</x:v>
      </x:c>
      <x:c r="C15" s="230" t="str">
        <x:v>腾讯控股</x:v>
      </x:c>
      <x:c r="D15" s="249" t="n">
        <x:v>470.8</x:v>
      </x:c>
      <x:c r="E15" s="230" t="str">
        <x:f>'八步总览'!M15</x:f>
        <x:v>绿色：分批买入候选</x:v>
      </x:c>
      <x:c r="F15" s="230" t="str">
        <x:f>IF(COUNT('行情技术'!G15:I15)&lt;3,"数据不足：至少等待120个完整交易日形成中线技术基线",IF(LEFT(E15,2)="红色","暂不设置价格买点；先满足逻辑修复条件",IF(OR(LEFT(E15,2)="绿色",ISNUMBER(SEARCH("强势",E15))),"回踩关注 "&amp;TEXT(MAX('行情技术'!G15,'行情技术'!H15)*(1-'参数与估值'!$H$9),"0.00")&amp;"—"&amp;TEXT(MAX('行情技术'!G15,'行情技术'!H15)*(1+'参数与估值'!$H$9),"0.00")&amp;"；或放量突破52周高", "等待收盘站回 "&amp;TEXT(MAX('行情技术'!G15,'行情技术'!H15)*(1+'参数与估值'!$H$9),"0.00")&amp;" 且量比≥"&amp;TEXT('参数与估值'!$H$8,"0.0"))))</x:f>
        <x:v>回踩关注 459.41—478.17；或放量突破52周高</x:v>
      </x:c>
      <x:c r="G15" s="230" t="str">
        <x:v>首次买入后，仅在盈利且信号未降级时分批；单股不超过10%</x:v>
      </x:c>
      <x:c r="H15" s="230" t="str">
        <x:v>核心指标未恶化，价格维持MA120或重新站回</x:v>
      </x:c>
      <x:c r="I15" s="230" t="str">
        <x:v>放量跌破MA60、综合信号降为黄色，或重大风险事件升级</x:v>
      </x:c>
      <x:c r="J15" s="230" t="str">
        <x:v>核心逻辑失效；或基本面恶化并跌破技术复核价</x:v>
      </x:c>
      <x:c r="K15" s="230" t="n">
        <x:f>IF('行情技术'!F15&gt;'行情技术'!I15,MAX('行情技术'!I15*0.97,'行情技术'!F15*(1-'参数与估值'!$H$10*'行情技术'!R15)),'行情技术'!F15*(1-'参数与估值'!$H$10*'行情技术'!R15))</x:f>
        <x:v>444.05856000000006</x:v>
      </x:c>
      <x:c r="L15" s="230" t="str">
        <x:v>游戏和广告同时放缓，AI资本开支上升但自由现金流连续下降</x:v>
      </x:c>
      <x:c r="M15" s="208" t="str">
        <x:f>IF(LEFT(E15,2)="红色","立即复核",IF(LEFT(E15,2)="黄色","当日复核",IF(LEFT(E15,2)="绿色","关注触发","常规")))</x:f>
        <x:v>关注触发</x:v>
      </x:c>
    </x:row>
    <x:row r="16" ht="80" customHeight="1">
      <x:c r="A16" s="279" t="n">
        <x:f>'八步总览'!A16</x:f>
        <x:v>3</x:v>
      </x:c>
      <x:c r="B16" s="230" t="str">
        <x:v>TSM</x:v>
      </x:c>
      <x:c r="C16" s="230" t="str">
        <x:v>台积电</x:v>
      </x:c>
      <x:c r="D16" s="249" t="n">
        <x:v>418.47</x:v>
      </x:c>
      <x:c r="E16" s="230" t="str">
        <x:f>'八步总览'!M16</x:f>
        <x:v>绿色：分批买入候选</x:v>
      </x:c>
      <x:c r="F16" s="230" t="str">
        <x:f>IF(COUNT('行情技术'!G16:I16)&lt;3,"数据不足：至少等待120个完整交易日形成中线技术基线",IF(LEFT(E16,2)="红色","暂不设置价格买点；先满足逻辑修复条件",IF(OR(LEFT(E16,2)="绿色",ISNUMBER(SEARCH("强势",E16))),"回踩关注 "&amp;TEXT(MAX('行情技术'!G16,'行情技术'!H16)*(1-'参数与估值'!$H$9),"0.00")&amp;"—"&amp;TEXT(MAX('行情技术'!G16,'行情技术'!H16)*(1+'参数与估值'!$H$9),"0.00")&amp;"；或放量突破52周高", "等待收盘站回 "&amp;TEXT(MAX('行情技术'!G16,'行情技术'!H16)*(1+'参数与估值'!$H$9),"0.00")&amp;" 且量比≥"&amp;TEXT('参数与估值'!$H$8,"0.0"))))</x:f>
        <x:v>回踩关注 414.40—431.31；或放量突破52周高</x:v>
      </x:c>
      <x:c r="G16" s="230" t="str">
        <x:v>首次买入后，仅在盈利且信号未降级时分批；单股不超过10%</x:v>
      </x:c>
      <x:c r="H16" s="230" t="str">
        <x:v>核心指标未恶化，价格维持MA120或重新站回</x:v>
      </x:c>
      <x:c r="I16" s="230" t="str">
        <x:v>放量跌破MA60、综合信号降为黄色，或重大风险事件升级</x:v>
      </x:c>
      <x:c r="J16" s="230" t="str">
        <x:v>核心逻辑失效；或基本面恶化并跌破技术复核价</x:v>
      </x:c>
      <x:c r="K16" s="230" t="n">
        <x:f>IF('行情技术'!F16&gt;'行情技术'!I16,MAX('行情技术'!I16*0.97,'行情技术'!F16*(1-'参数与估值'!$H$10*'行情技术'!R16)),'行情技术'!F16*(1-'参数与估值'!$H$10*'行情技术'!R16))</x:f>
        <x:v>387.252138</x:v>
      </x:c>
      <x:c r="L16" s="230" t="str">
        <x:v>AI/HPC需求下修，先进制程利用率和毛利率连续两个季度下降</x:v>
      </x:c>
      <x:c r="M16" s="208" t="str">
        <x:f>IF(LEFT(E16,2)="红色","立即复核",IF(LEFT(E16,2)="黄色","当日复核",IF(LEFT(E16,2)="绿色","关注触发","常规")))</x:f>
        <x:v>关注触发</x:v>
      </x:c>
    </x:row>
    <x:row r="17" ht="80" customHeight="1">
      <x:c r="A17" s="279" t="n">
        <x:f>'八步总览'!A17</x:f>
        <x:v>17</x:v>
      </x:c>
      <x:c r="B17" s="230" t="str">
        <x:v>NIO</x:v>
      </x:c>
      <x:c r="C17" s="230" t="str">
        <x:v>蔚来</x:v>
      </x:c>
      <x:c r="D17" s="249" t="n">
        <x:v>4.82</x:v>
      </x:c>
      <x:c r="E17" s="230" t="str">
        <x:f>'八步总览'!M17</x:f>
        <x:v>红色：暂不买入/退出复核</x:v>
      </x:c>
      <x:c r="F17" s="230" t="str">
        <x:f>IF(COUNT('行情技术'!G17:I17)&lt;3,"数据不足：至少等待120个完整交易日形成中线技术基线",IF(LEFT(E17,2)="红色","暂不设置价格买点；先满足逻辑修复条件",IF(OR(LEFT(E17,2)="绿色",ISNUMBER(SEARCH("强势",E17))),"回踩关注 "&amp;TEXT(MAX('行情技术'!G17,'行情技术'!H17)*(1-'参数与估值'!$H$9),"0.00")&amp;"—"&amp;TEXT(MAX('行情技术'!G17,'行情技术'!H17)*(1+'参数与估值'!$H$9),"0.00")&amp;"；或放量突破52周高", "等待收盘站回 "&amp;TEXT(MAX('行情技术'!G17,'行情技术'!H17)*(1+'参数与估值'!$H$9),"0.00")&amp;" 且量比≥"&amp;TEXT('参数与估值'!$H$8,"0.0"))))</x:f>
        <x:v>暂不设置价格买点；先满足逻辑修复条件</x:v>
      </x:c>
      <x:c r="G17" s="230" t="str">
        <x:v>首次买入后，仅在盈利且信号未降级时分批；单股不超过10%</x:v>
      </x:c>
      <x:c r="H17" s="230" t="str">
        <x:v>核心指标未恶化，价格维持MA120或重新站回</x:v>
      </x:c>
      <x:c r="I17" s="230" t="str">
        <x:v>放量跌破MA60、综合信号降为黄色，或重大风险事件升级</x:v>
      </x:c>
      <x:c r="J17" s="230" t="str">
        <x:v>核心逻辑失效；或基本面恶化并跌破技术复核价</x:v>
      </x:c>
      <x:c r="K17" s="230" t="n">
        <x:f>IF('行情技术'!F17&gt;'行情技术'!I17,MAX('行情技术'!I17*0.97,'行情技术'!F17*(1-'参数与估值'!$H$10*'行情技术'!R17)),'行情技术'!F17*(1-'参数与估值'!$H$10*'行情技术'!R17))</x:f>
        <x:v>4.528872</x:v>
      </x:c>
      <x:c r="L17" s="230" t="str">
        <x:v>整车毛利率不改善、自由现金流继续大幅流出并出现新一轮高摊薄融资</x:v>
      </x:c>
      <x:c r="M17" s="208" t="str">
        <x:f>IF(LEFT(E17,2)="红色","立即复核",IF(LEFT(E17,2)="黄色","当日复核",IF(LEFT(E17,2)="绿色","关注触发","常规")))</x:f>
        <x:v>立即复核</x:v>
      </x:c>
    </x:row>
    <x:row r="18" ht="80" customHeight="1">
      <x:c r="A18" s="279" t="n">
        <x:f>'八步总览'!A18</x:f>
        <x:v>11</x:v>
      </x:c>
      <x:c r="B18" s="230" t="str">
        <x:v>PDD</x:v>
      </x:c>
      <x:c r="C18" s="230" t="str">
        <x:v>拼多多</x:v>
      </x:c>
      <x:c r="D18" s="249" t="n">
        <x:v>93</x:v>
      </x:c>
      <x:c r="E18" s="230" t="str">
        <x:f>'八步总览'!M18</x:f>
        <x:v>灰色：等待条件</x:v>
      </x:c>
      <x:c r="F18" s="230" t="str">
        <x:f>IF(COUNT('行情技术'!G18:I18)&lt;3,"数据不足：至少等待120个完整交易日形成中线技术基线",IF(LEFT(E18,2)="红色","暂不设置价格买点；先满足逻辑修复条件",IF(OR(LEFT(E18,2)="绿色",ISNUMBER(SEARCH("强势",E18))),"回踩关注 "&amp;TEXT(MAX('行情技术'!G18,'行情技术'!H18)*(1-'参数与估值'!$H$9),"0.00")&amp;"—"&amp;TEXT(MAX('行情技术'!G18,'行情技术'!H18)*(1+'参数与估值'!$H$9),"0.00")&amp;"；或放量突破52周高", "等待收盘站回 "&amp;TEXT(MAX('行情技术'!G18,'行情技术'!H18)*(1+'参数与估值'!$H$9),"0.00")&amp;" 且量比≥"&amp;TEXT('参数与估值'!$H$8,"0.0"))))</x:f>
        <x:v>等待收盘站回 88.92 且量比≥1.3</x:v>
      </x:c>
      <x:c r="G18" s="230" t="str">
        <x:v>首次买入后，仅在盈利且信号未降级时分批；单股不超过10%</x:v>
      </x:c>
      <x:c r="H18" s="230" t="str">
        <x:v>核心指标未恶化，价格维持MA120或重新站回</x:v>
      </x:c>
      <x:c r="I18" s="230" t="str">
        <x:v>放量跌破MA60、综合信号降为黄色，或重大风险事件升级</x:v>
      </x:c>
      <x:c r="J18" s="230" t="str">
        <x:v>核心逻辑失效；或基本面恶化并跌破技术复核价</x:v>
      </x:c>
      <x:c r="K18" s="230" t="n">
        <x:f>IF('行情技术'!F18&gt;'行情技术'!I18,MAX('行情技术'!I18*0.97,'行情技术'!F18*(1-'参数与估值'!$H$10*'行情技术'!R18)),'行情技术'!F18*(1-'参数与估值'!$H$10*'行情技术'!R18))</x:f>
        <x:v>88.8336</x:v>
      </x:c>
      <x:c r="L18" s="230" t="str">
        <x:v>交易服务增长持续下降，Temu政策成本上升且利润率连续收缩</x:v>
      </x:c>
      <x:c r="M18" s="208" t="str">
        <x:f>IF(LEFT(E18,2)="红色","立即复核",IF(LEFT(E18,2)="黄色","当日复核",IF(LEFT(E18,2)="绿色","关注触发","常规")))</x:f>
        <x:v>常规</x:v>
      </x:c>
    </x:row>
    <x:row r="19" ht="80" customHeight="1">
      <x:c r="A19" s="279" t="n">
        <x:f>'八步总览'!A19</x:f>
        <x:v>5</x:v>
      </x:c>
      <x:c r="B19" s="230" t="str">
        <x:v>FUTU</x:v>
      </x:c>
      <x:c r="C19" s="230" t="str">
        <x:v>富途控股</x:v>
      </x:c>
      <x:c r="D19" s="249" t="n">
        <x:v>108.7</x:v>
      </x:c>
      <x:c r="E19" s="230" t="str">
        <x:f>'八步总览'!M19</x:f>
        <x:v>灰色：等待条件</x:v>
      </x:c>
      <x:c r="F19" s="230" t="str">
        <x:f>IF(COUNT('行情技术'!G19:I19)&lt;3,"数据不足：至少等待120个完整交易日形成中线技术基线",IF(LEFT(E19,2)="红色","暂不设置价格买点；先满足逻辑修复条件",IF(OR(LEFT(E19,2)="绿色",ISNUMBER(SEARCH("强势",E19))),"回踩关注 "&amp;TEXT(MAX('行情技术'!G19,'行情技术'!H19)*(1-'参数与估值'!$H$9),"0.00")&amp;"—"&amp;TEXT(MAX('行情技术'!G19,'行情技术'!H19)*(1+'参数与估值'!$H$9),"0.00")&amp;"；或放量突破52周高", "等待收盘站回 "&amp;TEXT(MAX('行情技术'!G19,'行情技术'!H19)*(1+'参数与估值'!$H$9),"0.00")&amp;" 且量比≥"&amp;TEXT('参数与估值'!$H$8,"0.0"))))</x:f>
        <x:v>等待收盘站回 105.14 且量比≥1.3</x:v>
      </x:c>
      <x:c r="G19" s="230" t="str">
        <x:v>首次买入后，仅在盈利且信号未降级时分批；单股不超过10%</x:v>
      </x:c>
      <x:c r="H19" s="230" t="str">
        <x:v>核心指标未恶化，价格维持MA120或重新站回</x:v>
      </x:c>
      <x:c r="I19" s="230" t="str">
        <x:v>放量跌破MA60、综合信号降为黄色，或重大风险事件升级</x:v>
      </x:c>
      <x:c r="J19" s="230" t="str">
        <x:v>核心逻辑失效；或基本面恶化并跌破技术复核价</x:v>
      </x:c>
      <x:c r="K19" s="230" t="n">
        <x:f>IF('行情技术'!F19&gt;'行情技术'!I19,MAX('行情技术'!I19*0.97,'行情技术'!F19*(1-'参数与估值'!$H$10*'行情技术'!R19)),'行情技术'!F19*(1-'参数与估值'!$H$10*'行情技术'!R19))</x:f>
        <x:v>99.98226</x:v>
      </x:c>
      <x:c r="L19" s="230" t="str">
        <x:v>最终监管结果影响核心牌照或获客，或客户资产与交易额连续两个季度下降</x:v>
      </x:c>
      <x:c r="M19" s="208" t="str">
        <x:f>IF(LEFT(E19,2)="红色","立即复核",IF(LEFT(E19,2)="黄色","当日复核",IF(LEFT(E19,2)="绿色","关注触发","常规")))</x:f>
        <x:v>常规</x:v>
      </x:c>
    </x:row>
    <x:row r="20" ht="80" customHeight="1">
      <x:c r="A20" s="279" t="n">
        <x:f>'八步总览'!A20</x:f>
        <x:v>8</x:v>
      </x:c>
      <x:c r="B20" s="230" t="str">
        <x:v>BIDU</x:v>
      </x:c>
      <x:c r="C20" s="230" t="str">
        <x:v>百度</x:v>
      </x:c>
      <x:c r="D20" s="249" t="n">
        <x:v>109.5</x:v>
      </x:c>
      <x:c r="E20" s="230" t="str">
        <x:f>'八步总览'!M20</x:f>
        <x:v>黄色：趋势破坏复核</x:v>
      </x:c>
      <x:c r="F20" s="230" t="str">
        <x:f>IF(COUNT('行情技术'!G20:I20)&lt;3,"数据不足：至少等待120个完整交易日形成中线技术基线",IF(LEFT(E20,2)="红色","暂不设置价格买点；先满足逻辑修复条件",IF(OR(LEFT(E20,2)="绿色",ISNUMBER(SEARCH("强势",E20))),"回踩关注 "&amp;TEXT(MAX('行情技术'!G20,'行情技术'!H20)*(1-'参数与估值'!$H$9),"0.00")&amp;"—"&amp;TEXT(MAX('行情技术'!G20,'行情技术'!H20)*(1+'参数与估值'!$H$9),"0.00")&amp;"；或放量突破52周高", "等待收盘站回 "&amp;TEXT(MAX('行情技术'!G20,'行情技术'!H20)*(1+'参数与估值'!$H$9),"0.00")&amp;" 且量比≥"&amp;TEXT('参数与估值'!$H$8,"0.0"))))</x:f>
        <x:v>等待收盘站回 119.68 且量比≥1.3</x:v>
      </x:c>
      <x:c r="G20" s="230" t="str">
        <x:v>首次买入后，仅在盈利且信号未降级时分批；单股不超过10%</x:v>
      </x:c>
      <x:c r="H20" s="230" t="str">
        <x:v>核心指标未恶化，价格维持MA120或重新站回</x:v>
      </x:c>
      <x:c r="I20" s="230" t="str">
        <x:v>放量跌破MA60、综合信号降为黄色，或重大风险事件升级</x:v>
      </x:c>
      <x:c r="J20" s="230" t="str">
        <x:v>核心逻辑失效；或基本面恶化并跌破技术复核价</x:v>
      </x:c>
      <x:c r="K20" s="230" t="n">
        <x:f>IF('行情技术'!F20&gt;'行情技术'!I20,MAX('行情技术'!I20*0.97,'行情技术'!F20*(1-'参数与估值'!$H$10*'行情技术'!R20)),'行情技术'!F20*(1-'参数与估值'!$H$10*'行情技术'!R20))</x:f>
        <x:v>103.76219999999999</x:v>
      </x:c>
      <x:c r="L20" s="230" t="str">
        <x:v>AI云增速显著降档且利润率未改善，无法抵消广告收入下滑</x:v>
      </x:c>
      <x:c r="M20" s="208" t="str">
        <x:f>IF(LEFT(E20,2)="红色","立即复核",IF(LEFT(E20,2)="黄色","当日复核",IF(LEFT(E20,2)="绿色","关注触发","常规")))</x:f>
        <x:v>当日复核</x:v>
      </x:c>
    </x:row>
    <x:row r="21" ht="80" customHeight="1">
      <x:c r="A21" s="279" t="n">
        <x:f>'八步总览'!A21</x:f>
        <x:v>10</x:v>
      </x:c>
      <x:c r="B21" s="230" t="str">
        <x:v>BABA</x:v>
      </x:c>
      <x:c r="C21" s="230" t="str">
        <x:v>阿里巴巴</x:v>
      </x:c>
      <x:c r="D21" s="249" t="n">
        <x:v>132.32</x:v>
      </x:c>
      <x:c r="E21" s="230" t="str">
        <x:f>'八步总览'!M21</x:f>
        <x:v>灰色：等待条件</x:v>
      </x:c>
      <x:c r="F21" s="230" t="str">
        <x:f>IF(COUNT('行情技术'!G21:I21)&lt;3,"数据不足：至少等待120个完整交易日形成中线技术基线",IF(LEFT(E21,2)="红色","暂不设置价格买点；先满足逻辑修复条件",IF(OR(LEFT(E21,2)="绿色",ISNUMBER(SEARCH("强势",E21))),"回踩关注 "&amp;TEXT(MAX('行情技术'!G21,'行情技术'!H21)*(1-'参数与估值'!$H$9),"0.00")&amp;"—"&amp;TEXT(MAX('行情技术'!G21,'行情技术'!H21)*(1+'参数与估值'!$H$9),"0.00")&amp;"；或放量突破52周高", "等待收盘站回 "&amp;TEXT(MAX('行情技术'!G21,'行情技术'!H21)*(1+'参数与估值'!$H$9),"0.00")&amp;" 且量比≥"&amp;TEXT('参数与估值'!$H$8,"0.0"))))</x:f>
        <x:v>等待收盘站回 122.38 且量比≥1.3</x:v>
      </x:c>
      <x:c r="G21" s="230" t="str">
        <x:v>首次买入后，仅在盈利且信号未降级时分批；单股不超过10%</x:v>
      </x:c>
      <x:c r="H21" s="230" t="str">
        <x:v>核心指标未恶化，价格维持MA120或重新站回</x:v>
      </x:c>
      <x:c r="I21" s="230" t="str">
        <x:v>放量跌破MA60、综合信号降为黄色，或重大风险事件升级</x:v>
      </x:c>
      <x:c r="J21" s="230" t="str">
        <x:v>核心逻辑失效；或基本面恶化并跌破技术复核价</x:v>
      </x:c>
      <x:c r="K21" s="230" t="n">
        <x:f>IF('行情技术'!F21&gt;'行情技术'!I21,MAX('行情技术'!I21*0.97,'行情技术'!F21*(1-'参数与估值'!$H$10*'行情技术'!R21)),'行情技术'!F21*(1-'参数与估值'!$H$10*'行情技术'!R21))</x:f>
        <x:v>125.015936</x:v>
      </x:c>
      <x:c r="L21" s="230" t="str">
        <x:v>云增速回落、即时零售亏损扩大且自由现金流连续两个季度为负</x:v>
      </x:c>
      <x:c r="M21" s="208" t="str">
        <x:f>IF(LEFT(E21,2)="红色","立即复核",IF(LEFT(E21,2)="黄色","当日复核",IF(LEFT(E21,2)="绿色","关注触发","常规")))</x:f>
        <x:v>常规</x:v>
      </x:c>
    </x:row>
    <x:row r="22" ht="80" customHeight="1">
      <x:c r="A22" s="279" t="n">
        <x:f>'八步总览'!A22</x:f>
        <x:v>15</x:v>
      </x:c>
      <x:c r="B22" s="230" t="str">
        <x:v>02513.HK</x:v>
      </x:c>
      <x:c r="C22" s="230" t="str">
        <x:v>智谱</x:v>
      </x:c>
      <x:c r="D22" s="249" t="n">
        <x:v>1192</x:v>
      </x:c>
      <x:c r="E22" s="230" t="str">
        <x:f>'八步总览'!M22</x:f>
        <x:v>灰色：等待条件</x:v>
      </x:c>
      <x:c r="F22" s="230" t="str">
        <x:f>IF(COUNT('行情技术'!G22:I22)&lt;3,"数据不足：至少等待120个完整交易日形成中线技术基线",IF(LEFT(E22,2)="红色","暂不设置价格买点；先满足逻辑修复条件",IF(OR(LEFT(E22,2)="绿色",ISNUMBER(SEARCH("强势",E22))),"回踩关注 "&amp;TEXT(MAX('行情技术'!G22,'行情技术'!H22)*(1-'参数与估值'!$H$9),"0.00")&amp;"—"&amp;TEXT(MAX('行情技术'!G22,'行情技术'!H22)*(1+'参数与估值'!$H$9),"0.00")&amp;"；或放量突破52周高", "等待收盘站回 "&amp;TEXT(MAX('行情技术'!G22,'行情技术'!H22)*(1+'参数与估值'!$H$9),"0.00")&amp;" 且量比≥"&amp;TEXT('参数与估值'!$H$8,"0.0"))))</x:f>
        <x:v>等待收盘站回 1455.47 且量比≥1.3</x:v>
      </x:c>
      <x:c r="G22" s="230" t="str">
        <x:v>首次买入后，仅在盈利且信号未降级时分批；单股不超过10%</x:v>
      </x:c>
      <x:c r="H22" s="230" t="str">
        <x:v>核心指标未恶化，价格维持MA120或重新站回</x:v>
      </x:c>
      <x:c r="I22" s="230" t="str">
        <x:v>放量跌破MA60、综合信号降为黄色，或重大风险事件升级</x:v>
      </x:c>
      <x:c r="J22" s="230" t="str">
        <x:v>核心逻辑失效；或基本面恶化并跌破技术复核价</x:v>
      </x:c>
      <x:c r="K22" s="230" t="n">
        <x:f>IF('行情技术'!F22&gt;'行情技术'!I22,MAX('行情技术'!I22*0.97,'行情技术'!F22*(1-'参数与估值'!$H$10*'行情技术'!R22)),'行情技术'!F22*(1-'参数与估值'!$H$10*'行情技术'!R22))</x:f>
        <x:v>1054.502326</x:v>
      </x:c>
      <x:c r="L22" s="230" t="str">
        <x:v>模型竞争力和付费调用同时转弱，毛利率下降且现金消耗/配售持续超预期</x:v>
      </x:c>
      <x:c r="M22" s="208" t="str">
        <x:f>IF(LEFT(E22,2)="红色","立即复核",IF(LEFT(E22,2)="黄色","当日复核",IF(LEFT(E22,2)="绿色","关注触发","常规")))</x:f>
        <x:v>常规</x:v>
      </x:c>
    </x:row>
    <x:row r="23" ht="80" customHeight="1">
      <x:c r="A23" s="280" t="n">
        <x:f>'八步总览'!A23</x:f>
        <x:v>7</x:v>
      </x:c>
      <x:c r="B23" s="231" t="str">
        <x:v>SKHY</x:v>
      </x:c>
      <x:c r="C23" s="231" t="str">
        <x:v>SK海力士ADR</x:v>
      </x:c>
      <x:c r="D23" s="250" t="n">
        <x:v>135.29</x:v>
      </x:c>
      <x:c r="E23" s="231" t="str">
        <x:f>'八步总览'!M23</x:f>
        <x:v>灰色：历史数据不足</x:v>
      </x:c>
      <x:c r="F23" s="231" t="str">
        <x:f>IF(COUNT('行情技术'!G23:I23)&lt;3,"数据不足：至少等待120个完整交易日形成中线技术基线",IF(LEFT(E23,2)="红色","暂不设置价格买点；先满足逻辑修复条件",IF(OR(LEFT(E23,2)="绿色",ISNUMBER(SEARCH("强势",E23))),"回踩关注 "&amp;TEXT(MAX('行情技术'!G23,'行情技术'!H23)*(1-'参数与估值'!$H$9),"0.00")&amp;"—"&amp;TEXT(MAX('行情技术'!G23,'行情技术'!H23)*(1+'参数与估值'!$H$9),"0.00")&amp;"；或放量突破52周高", "等待收盘站回 "&amp;TEXT(MAX('行情技术'!G23,'行情技术'!H23)*(1+'参数与估值'!$H$9),"0.00")&amp;" 且量比≥"&amp;TEXT('参数与估值'!$H$8,"0.0"))))</x:f>
        <x:v>数据不足：至少等待120个完整交易日形成中线技术基线</x:v>
      </x:c>
      <x:c r="G23" s="231" t="str">
        <x:v>首次买入后，仅在盈利且信号未降级时分批；单股不超过10%</x:v>
      </x:c>
      <x:c r="H23" s="231" t="str">
        <x:v>核心指标未恶化，价格维持MA120或重新站回</x:v>
      </x:c>
      <x:c r="I23" s="231" t="str">
        <x:v>放量跌破MA60、综合信号降为黄色，或重大风险事件升级</x:v>
      </x:c>
      <x:c r="J23" s="231" t="str">
        <x:v>核心逻辑失效；或基本面恶化并跌破技术复核价</x:v>
      </x:c>
      <x:c r="K23" s="231" t="n">
        <x:f>IF('行情技术'!F23&gt;'行情技术'!I23,MAX('行情技术'!I23*0.97,'行情技术'!F23*(1-'参数与估值'!$H$10*'行情技术'!R23)),'行情技术'!F23*(1-'参数与估值'!$H$10*'行情技术'!R23))</x:f>
        <x:v>108.719044</x:v>
      </x:c>
      <x:c r="L23" s="231" t="str">
        <x:v>HBM份额或定价显著下降，DRAM/NAND价格反转且新厂资本开支回报连续恶化</x:v>
      </x:c>
      <x:c r="M23" s="210" t="str">
        <x:f>IF(LEFT(E23,2)="红色","立即复核",IF(LEFT(E23,2)="黄色","当日复核",IF(LEFT(E23,2)="绿色","关注触发","常规")))</x:f>
        <x:v>常规</x:v>
      </x:c>
    </x:row>
  </x:sheetData>
  <x:mergeCells>
    <x:mergeCell ref="A1:M2"/>
    <x:mergeCell ref="A3:M3"/>
  </x:mergeCells>
  <x:conditionalFormatting sqref="E6:E23">
    <x:cfRule type="beginsWith" dxfId="10" priority="1" operator="beginsWith" text="红色"/>
    <x:cfRule type="beginsWith" dxfId="11" priority="2" operator="beginsWith" text="绿色"/>
    <x:cfRule type="beginsWith" dxfId="12" priority="3" operator="beginsWith" text="黄色"/>
    <x:cfRule type="beginsWith" dxfId="13" priority="4" operator="beginsWith" text="蓝色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5" hidden="0" customWidth="1"/>
    <x:col min="3" max="3" width="15" hidden="0" customWidth="1"/>
    <x:col min="4" max="4" width="28" hidden="0" customWidth="1"/>
    <x:col min="5" max="5" width="28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38" hidden="0" customWidth="1"/>
    <x:col min="11" max="11" width="38" hidden="0" customWidth="1"/>
    <x:col min="12" max="12" width="38" hidden="0" customWidth="1"/>
    <x:col min="13" max="13" width="16" hidden="0" customWidth="1"/>
  </x:cols>
  <x:sheetData>
    <x:row r="1">
      <x:c r="A1" s="181" t="str">
        <x:v>短线战术信号｜与中线信号并列，不互相覆盖</x:v>
      </x:c>
      <x:c r="B1" s="181" t="str">
        <x:v>短线战术信号｜与中线信号并列，不互相覆盖</x:v>
      </x:c>
      <x:c r="C1" s="181" t="str">
        <x:v>短线战术信号｜与中线信号并列，不互相覆盖</x:v>
      </x:c>
      <x:c r="D1" s="181" t="str">
        <x:v>短线战术信号｜与中线信号并列，不互相覆盖</x:v>
      </x:c>
      <x:c r="E1" s="181" t="str">
        <x:v>短线战术信号｜与中线信号并列，不互相覆盖</x:v>
      </x:c>
      <x:c r="F1" s="181" t="str">
        <x:v>短线战术信号｜与中线信号并列，不互相覆盖</x:v>
      </x:c>
      <x:c r="G1" s="181" t="str">
        <x:v>短线战术信号｜与中线信号并列，不互相覆盖</x:v>
      </x:c>
      <x:c r="H1" s="181" t="str">
        <x:v>短线战术信号｜与中线信号并列，不互相覆盖</x:v>
      </x:c>
      <x:c r="I1" s="181" t="str">
        <x:v>短线战术信号｜与中线信号并列，不互相覆盖</x:v>
      </x:c>
      <x:c r="J1" s="181" t="str">
        <x:v>短线战术信号｜与中线信号并列，不互相覆盖</x:v>
      </x:c>
      <x:c r="K1" s="181" t="str">
        <x:v>短线战术信号｜与中线信号并列，不互相覆盖</x:v>
      </x:c>
      <x:c r="L1" s="181" t="str">
        <x:v>短线战术信号｜与中线信号并列，不互相覆盖</x:v>
      </x:c>
      <x:c r="M1" s="181" t="str">
        <x:v>短线战术信号｜与中线信号并列，不互相覆盖</x:v>
      </x:c>
    </x:row>
    <x:row r="2">
      <x:c r="A2" s="181" t="str">
        <x:v>短线战术信号｜与中线信号并列，不互相覆盖</x:v>
      </x:c>
      <x:c r="B2" s="181" t="str">
        <x:v>短线战术信号｜与中线信号并列，不互相覆盖</x:v>
      </x:c>
      <x:c r="C2" s="181" t="str">
        <x:v>短线战术信号｜与中线信号并列，不互相覆盖</x:v>
      </x:c>
      <x:c r="D2" s="181" t="str">
        <x:v>短线战术信号｜与中线信号并列，不互相覆盖</x:v>
      </x:c>
      <x:c r="E2" s="181" t="str">
        <x:v>短线战术信号｜与中线信号并列，不互相覆盖</x:v>
      </x:c>
      <x:c r="F2" s="181" t="str">
        <x:v>短线战术信号｜与中线信号并列，不互相覆盖</x:v>
      </x:c>
      <x:c r="G2" s="181" t="str">
        <x:v>短线战术信号｜与中线信号并列，不互相覆盖</x:v>
      </x:c>
      <x:c r="H2" s="181" t="str">
        <x:v>短线战术信号｜与中线信号并列，不互相覆盖</x:v>
      </x:c>
      <x:c r="I2" s="181" t="str">
        <x:v>短线战术信号｜与中线信号并列，不互相覆盖</x:v>
      </x:c>
      <x:c r="J2" s="181" t="str">
        <x:v>短线战术信号｜与中线信号并列，不互相覆盖</x:v>
      </x:c>
      <x:c r="K2" s="181" t="str">
        <x:v>短线战术信号｜与中线信号并列，不互相覆盖</x:v>
      </x:c>
      <x:c r="L2" s="181" t="str">
        <x:v>短线战术信号｜与中线信号并列，不互相覆盖</x:v>
      </x:c>
      <x:c r="M2" s="181" t="str">
        <x:v>短线战术信号｜与中线信号并列，不互相覆盖</x:v>
      </x:c>
    </x:row>
    <x:row r="3">
      <x:c r="A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B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C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D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E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F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G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H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I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J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K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L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  <x:c r="M3" s="241" t="str">
        <x:v>紫色=超跌修复型短线机会，典型持有3—10个交易日；必须先有超卖、再有反转触发。基本面红色不自动取消短线观察，但重大融资/退市/流动性/监管硬风险仍一票排除。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  <x:c r="I4" s="145"/>
      <x:c r="J4" s="145"/>
      <x:c r="K4" s="145"/>
      <x:c r="L4" s="145"/>
      <x:c r="M4" s="145"/>
    </x:row>
    <x:row r="5">
      <x:c r="A5" s="190" t="str">
        <x:v>中线优先级</x:v>
      </x:c>
      <x:c r="B5" s="222" t="str">
        <x:v>代码</x:v>
      </x:c>
      <x:c r="C5" s="222" t="str">
        <x:v>名称</x:v>
      </x:c>
      <x:c r="D5" s="222" t="str">
        <x:v>中线信号</x:v>
      </x:c>
      <x:c r="E5" s="222" t="str">
        <x:v>短线战术信号</x:v>
      </x:c>
      <x:c r="F5" s="222" t="str">
        <x:v>当前RSI14</x:v>
      </x:c>
      <x:c r="G5" s="222" t="str">
        <x:v>近30日最低RSI</x:v>
      </x:c>
      <x:c r="H5" s="222" t="str">
        <x:v>距30日低点反弹</x:v>
      </x:c>
      <x:c r="I5" s="222" t="str">
        <x:v>现价</x:v>
      </x:c>
      <x:c r="J5" s="222" t="str">
        <x:v>短线触发/状态</x:v>
      </x:c>
      <x:c r="K5" s="222" t="str">
        <x:v>目标/保护</x:v>
      </x:c>
      <x:c r="L5" s="222" t="str">
        <x:v>失效/时间止损</x:v>
      </x:c>
      <x:c r="M5" s="191" t="str">
        <x:v>预计期限</x:v>
      </x:c>
    </x:row>
    <x:row r="6" ht="78" customHeight="1">
      <x:c r="A6" s="278" t="n">
        <x:f>'八步总览'!A6</x:f>
        <x:v>4</x:v>
      </x:c>
      <x:c r="B6" s="229" t="str">
        <x:v>600036.SH</x:v>
      </x:c>
      <x:c r="C6" s="229" t="str">
        <x:v>招商银行</x:v>
      </x:c>
      <x:c r="D6" s="229" t="str">
        <x:f>'八步总览'!M6</x:f>
        <x:v>蓝色：持有/重点观察</x:v>
      </x:c>
      <x:c r="E6" s="229" t="str">
        <x:v>灰色：无短线买点</x:v>
      </x:c>
      <x:c r="F6" s="248" t="n">
        <x:v>52.11</x:v>
      </x:c>
      <x:c r="G6" s="248" t="n">
        <x:v>27.51880242694861</x:v>
      </x:c>
      <x:c r="H6" s="254" t="n">
        <x:v>0.1040249815103953</x:v>
      </x:c>
      <x:c r="I6" s="229" t="n">
        <x:v>38.95</x:v>
      </x:c>
      <x:c r="J6" s="229" t="str">
        <x:v>等待超跌修复、顺势回踩或放量突破之一成立</x:v>
      </x:c>
      <x:c r="K6" s="229" t="str">
        <x:v>无</x:v>
      </x:c>
      <x:c r="L6" s="229" t="str">
        <x:v>无</x:v>
      </x:c>
      <x:c r="M6" s="206" t="str">
        <x:v>观察</x:v>
      </x:c>
    </x:row>
    <x:row r="7" ht="78" customHeight="1">
      <x:c r="A7" s="279" t="n">
        <x:f>'八步总览'!A7</x:f>
        <x:v>9</x:v>
      </x:c>
      <x:c r="B7" s="230" t="str">
        <x:v>600584.SH</x:v>
      </x:c>
      <x:c r="C7" s="230" t="str">
        <x:v>长电科技</x:v>
      </x:c>
      <x:c r="D7" s="230" t="str">
        <x:f>'八步总览'!M7</x:f>
        <x:v>灰色：等待条件</x:v>
      </x:c>
      <x:c r="E7" s="230" t="str">
        <x:v>橙色：超跌修复已延伸，不追</x:v>
      </x:c>
      <x:c r="F7" s="249" t="n">
        <x:v>41.85</x:v>
      </x:c>
      <x:c r="G7" s="249" t="n">
        <x:v>20.3919355065877</x:v>
      </x:c>
      <x:c r="H7" s="255" t="n">
        <x:v>0.27662721573310556</x:v>
      </x:c>
      <x:c r="I7" s="230" t="n">
        <x:v>77.67</x:v>
      </x:c>
      <x:c r="J7" s="230" t="str">
        <x:v>此前出现极端超卖，但反弹幅度或RSI已经过高；等待回踩后再评估</x:v>
      </x:c>
      <x:c r="K7" s="230" t="str">
        <x:v>已有短线仓位按MA5/前一日低点移动保护</x:v>
      </x:c>
      <x:c r="L7" s="230" t="str">
        <x:v>跌破MA20或出现放量反转；不把反弹自动升级为中线</x:v>
      </x:c>
      <x:c r="M7" s="208" t="str">
        <x:v>1—5个交易日复核</x:v>
      </x:c>
    </x:row>
    <x:row r="8" ht="78" customHeight="1">
      <x:c r="A8" s="279" t="n">
        <x:f>'八步总览'!A8</x:f>
        <x:v>18</x:v>
      </x:c>
      <x:c r="B8" s="230" t="str">
        <x:v>601012.SH</x:v>
      </x:c>
      <x:c r="C8" s="230" t="str">
        <x:v>隆基绿能</x:v>
      </x:c>
      <x:c r="D8" s="230" t="str">
        <x:f>'八步总览'!M8</x:f>
        <x:v>红色：暂不买入/退出复核</x:v>
      </x:c>
      <x:c r="E8" s="230" t="str">
        <x:v>灰色：无短线买点</x:v>
      </x:c>
      <x:c r="F8" s="249" t="n">
        <x:v>54.55</x:v>
      </x:c>
      <x:c r="G8" s="249" t="n">
        <x:v>30.55555964366711</x:v>
      </x:c>
      <x:c r="H8" s="255" t="n">
        <x:v>0.12094655311506308</x:v>
      </x:c>
      <x:c r="I8" s="230" t="n">
        <x:v>12.79</x:v>
      </x:c>
      <x:c r="J8" s="230" t="str">
        <x:v>等待超跌修复、顺势回踩或放量突破之一成立</x:v>
      </x:c>
      <x:c r="K8" s="230" t="str">
        <x:v>无</x:v>
      </x:c>
      <x:c r="L8" s="230" t="str">
        <x:v>无</x:v>
      </x:c>
      <x:c r="M8" s="208" t="str">
        <x:v>观察</x:v>
      </x:c>
    </x:row>
    <x:row r="9" ht="78" customHeight="1">
      <x:c r="A9" s="279" t="n">
        <x:f>'八步总览'!A9</x:f>
        <x:v>1</x:v>
      </x:c>
      <x:c r="B9" s="230" t="str">
        <x:v>601899.SH</x:v>
      </x:c>
      <x:c r="C9" s="230" t="str">
        <x:v>紫金矿业</x:v>
      </x:c>
      <x:c r="D9" s="230" t="str">
        <x:f>'八步总览'!M9</x:f>
        <x:v>灰色：强势但等回踩</x:v>
      </x:c>
      <x:c r="E9" s="230" t="str">
        <x:v>灰色：无短线买点</x:v>
      </x:c>
      <x:c r="F9" s="249" t="n">
        <x:v>54.69</x:v>
      </x:c>
      <x:c r="G9" s="249" t="n">
        <x:v>37.51017304260107</x:v>
      </x:c>
      <x:c r="H9" s="255" t="n">
        <x:v>0.35872235447738365</x:v>
      </x:c>
      <x:c r="I9" s="230" t="n">
        <x:v>33.18</x:v>
      </x:c>
      <x:c r="J9" s="230" t="str">
        <x:v>等待超跌修复、顺势回踩或放量突破之一成立</x:v>
      </x:c>
      <x:c r="K9" s="230" t="str">
        <x:v>无</x:v>
      </x:c>
      <x:c r="L9" s="230" t="str">
        <x:v>无</x:v>
      </x:c>
      <x:c r="M9" s="208" t="str">
        <x:v>观察</x:v>
      </x:c>
    </x:row>
    <x:row r="10" ht="78" customHeight="1">
      <x:c r="A10" s="279" t="n">
        <x:f>'八步总览'!A10</x:f>
        <x:v>14</x:v>
      </x:c>
      <x:c r="B10" s="230" t="str">
        <x:v>601985.SH</x:v>
      </x:c>
      <x:c r="C10" s="230" t="str">
        <x:v>中国核电</x:v>
      </x:c>
      <x:c r="D10" s="230" t="str">
        <x:f>'八步总览'!M10</x:f>
        <x:v>黄色：趋势破坏复核</x:v>
      </x:c>
      <x:c r="E10" s="230" t="str">
        <x:v>灰色：无短线买点</x:v>
      </x:c>
      <x:c r="F10" s="249" t="n">
        <x:v>38.82</x:v>
      </x:c>
      <x:c r="G10" s="249" t="n">
        <x:v>33.07085963764813</x:v>
      </x:c>
      <x:c r="H10" s="255" t="n">
        <x:v>0.02068967754955242</x:v>
      </x:c>
      <x:c r="I10" s="230" t="n">
        <x:v>8.88</x:v>
      </x:c>
      <x:c r="J10" s="230" t="str">
        <x:v>等待超跌修复、顺势回踩或放量突破之一成立</x:v>
      </x:c>
      <x:c r="K10" s="230" t="str">
        <x:v>无</x:v>
      </x:c>
      <x:c r="L10" s="230" t="str">
        <x:v>无</x:v>
      </x:c>
      <x:c r="M10" s="208" t="str">
        <x:v>观察</x:v>
      </x:c>
    </x:row>
    <x:row r="11" ht="78" customHeight="1">
      <x:c r="A11" s="279" t="n">
        <x:f>'八步总览'!A11</x:f>
        <x:v>12</x:v>
      </x:c>
      <x:c r="B11" s="230" t="str">
        <x:v>002241.SZ</x:v>
      </x:c>
      <x:c r="C11" s="230" t="str">
        <x:v>歌尔股份</x:v>
      </x:c>
      <x:c r="D11" s="230" t="str">
        <x:f>'八步总览'!M11</x:f>
        <x:v>黄色：趋势破坏复核</x:v>
      </x:c>
      <x:c r="E11" s="230" t="str">
        <x:v>灰色：无短线买点</x:v>
      </x:c>
      <x:c r="F11" s="249" t="n">
        <x:v>54.1</x:v>
      </x:c>
      <x:c r="G11" s="249" t="n">
        <x:v>29.987762155317427</x:v>
      </x:c>
      <x:c r="H11" s="255" t="n">
        <x:v>0.12265087887552828</x:v>
      </x:c>
      <x:c r="I11" s="230" t="n">
        <x:v>22.7</x:v>
      </x:c>
      <x:c r="J11" s="230" t="str">
        <x:v>等待超跌修复、顺势回踩或放量突破之一成立</x:v>
      </x:c>
      <x:c r="K11" s="230" t="str">
        <x:v>无</x:v>
      </x:c>
      <x:c r="L11" s="230" t="str">
        <x:v>无</x:v>
      </x:c>
      <x:c r="M11" s="208" t="str">
        <x:v>观察</x:v>
      </x:c>
    </x:row>
    <x:row r="12" ht="78" customHeight="1">
      <x:c r="A12" s="279" t="n">
        <x:f>'八步总览'!A12</x:f>
        <x:v>13</x:v>
      </x:c>
      <x:c r="B12" s="230" t="str">
        <x:v>01810.HK</x:v>
      </x:c>
      <x:c r="C12" s="230" t="str">
        <x:v>小米集团-W</x:v>
      </x:c>
      <x:c r="D12" s="230" t="str">
        <x:f>'八步总览'!M12</x:f>
        <x:v>黄色：趋势破坏复核</x:v>
      </x:c>
      <x:c r="E12" s="230" t="str">
        <x:v>橙色：超跌修复已延伸，不追</x:v>
      </x:c>
      <x:c r="F12" s="249" t="n">
        <x:v>49.92</x:v>
      </x:c>
      <x:c r="G12" s="249" t="n">
        <x:v>15.075364241330433</x:v>
      </x:c>
      <x:c r="H12" s="255" t="n">
        <x:v>0.24929708572504183</x:v>
      </x:c>
      <x:c r="I12" s="230" t="n">
        <x:v>26.66</x:v>
      </x:c>
      <x:c r="J12" s="230" t="str">
        <x:v>此前出现极端超卖，但反弹幅度或RSI已经过高；等待回踩后再评估</x:v>
      </x:c>
      <x:c r="K12" s="230" t="str">
        <x:v>已有短线仓位按MA5/前一日低点移动保护</x:v>
      </x:c>
      <x:c r="L12" s="230" t="str">
        <x:v>跌破MA20或出现放量反转；不把反弹自动升级为中线</x:v>
      </x:c>
      <x:c r="M12" s="208" t="str">
        <x:v>1—5个交易日复核</x:v>
      </x:c>
    </x:row>
    <x:row r="13" ht="78" customHeight="1">
      <x:c r="A13" s="279" t="n">
        <x:f>'八步总览'!A13</x:f>
        <x:v>16</x:v>
      </x:c>
      <x:c r="B13" s="230" t="str">
        <x:v>00981.HK</x:v>
      </x:c>
      <x:c r="C13" s="230" t="str">
        <x:v>中芯国际</x:v>
      </x:c>
      <x:c r="D13" s="230" t="str">
        <x:f>'八步总览'!M13</x:f>
        <x:v>黄色：趋势破坏复核</x:v>
      </x:c>
      <x:c r="E13" s="230" t="str">
        <x:v>灰色：无短线买点</x:v>
      </x:c>
      <x:c r="F13" s="249" t="n">
        <x:v>35.38</x:v>
      </x:c>
      <x:c r="G13" s="249" t="n">
        <x:v>24.383165195083265</x:v>
      </x:c>
      <x:c r="H13" s="255" t="n">
        <x:v>0.0652528680705291</x:v>
      </x:c>
      <x:c r="I13" s="230" t="n">
        <x:v>65.3</x:v>
      </x:c>
      <x:c r="J13" s="230" t="str">
        <x:v>等待超跌修复、顺势回踩或放量突破之一成立</x:v>
      </x:c>
      <x:c r="K13" s="230" t="str">
        <x:v>无</x:v>
      </x:c>
      <x:c r="L13" s="230" t="str">
        <x:v>无</x:v>
      </x:c>
      <x:c r="M13" s="208" t="str">
        <x:v>观察</x:v>
      </x:c>
    </x:row>
    <x:row r="14" ht="78" customHeight="1">
      <x:c r="A14" s="279" t="n">
        <x:f>'八步总览'!A14</x:f>
        <x:v>6</x:v>
      </x:c>
      <x:c r="B14" s="230" t="str">
        <x:v>03690.HK</x:v>
      </x:c>
      <x:c r="C14" s="230" t="str">
        <x:v>美团-W</x:v>
      </x:c>
      <x:c r="D14" s="230" t="str">
        <x:f>'八步总览'!M14</x:f>
        <x:v>红色：暂不买入/退出复核</x:v>
      </x:c>
      <x:c r="E14" s="230" t="str">
        <x:v>灰色：无短线买点</x:v>
      </x:c>
      <x:c r="F14" s="249" t="n">
        <x:v>79.75</x:v>
      </x:c>
      <x:c r="G14" s="249" t="n">
        <x:v>30.136987733044975</x:v>
      </x:c>
      <x:c r="H14" s="255" t="n">
        <x:v>0.38467268192984627</x:v>
      </x:c>
      <x:c r="I14" s="230" t="n">
        <x:v>93.05</x:v>
      </x:c>
      <x:c r="J14" s="230" t="str">
        <x:v>等待超跌修复、顺势回踩或放量突破之一成立</x:v>
      </x:c>
      <x:c r="K14" s="230" t="str">
        <x:v>无</x:v>
      </x:c>
      <x:c r="L14" s="230" t="str">
        <x:v>无</x:v>
      </x:c>
      <x:c r="M14" s="208" t="str">
        <x:v>观察</x:v>
      </x:c>
    </x:row>
    <x:row r="15" ht="78" customHeight="1">
      <x:c r="A15" s="279" t="n">
        <x:f>'八步总览'!A15</x:f>
        <x:v>2</x:v>
      </x:c>
      <x:c r="B15" s="230" t="str">
        <x:v>00700.HK</x:v>
      </x:c>
      <x:c r="C15" s="230" t="str">
        <x:v>腾讯控股</x:v>
      </x:c>
      <x:c r="D15" s="230" t="str">
        <x:f>'八步总览'!M15</x:f>
        <x:v>绿色：分批买入候选</x:v>
      </x:c>
      <x:c r="E15" s="230" t="str">
        <x:v>灰色：无短线买点</x:v>
      </x:c>
      <x:c r="F15" s="249" t="n">
        <x:v>64.38</x:v>
      </x:c>
      <x:c r="G15" s="249" t="n">
        <x:v>34.336290116763465</x:v>
      </x:c>
      <x:c r="H15" s="255" t="n">
        <x:v>0.12523902215084592</x:v>
      </x:c>
      <x:c r="I15" s="230" t="n">
        <x:v>470.8</x:v>
      </x:c>
      <x:c r="J15" s="230" t="str">
        <x:v>等待超跌修复、顺势回踩或放量突破之一成立</x:v>
      </x:c>
      <x:c r="K15" s="230" t="str">
        <x:v>无</x:v>
      </x:c>
      <x:c r="L15" s="230" t="str">
        <x:v>无</x:v>
      </x:c>
      <x:c r="M15" s="208" t="str">
        <x:v>观察</x:v>
      </x:c>
    </x:row>
    <x:row r="16" ht="78" customHeight="1">
      <x:c r="A16" s="279" t="n">
        <x:f>'八步总览'!A16</x:f>
        <x:v>3</x:v>
      </x:c>
      <x:c r="B16" s="230" t="str">
        <x:v>TSM</x:v>
      </x:c>
      <x:c r="C16" s="230" t="str">
        <x:v>台积电</x:v>
      </x:c>
      <x:c r="D16" s="230" t="str">
        <x:f>'八步总览'!M16</x:f>
        <x:v>绿色：分批买入候选</x:v>
      </x:c>
      <x:c r="E16" s="230" t="str">
        <x:v>灰色：无短线买点</x:v>
      </x:c>
      <x:c r="F16" s="249" t="n">
        <x:v>47.03</x:v>
      </x:c>
      <x:c r="G16" s="249" t="n">
        <x:v>22.86311729847675</x:v>
      </x:c>
      <x:c r="H16" s="255" t="n">
        <x:v>0.12274629381160151</x:v>
      </x:c>
      <x:c r="I16" s="230" t="n">
        <x:v>418.47</x:v>
      </x:c>
      <x:c r="J16" s="230" t="str">
        <x:v>等待超跌修复、顺势回踩或放量突破之一成立</x:v>
      </x:c>
      <x:c r="K16" s="230" t="str">
        <x:v>无</x:v>
      </x:c>
      <x:c r="L16" s="230" t="str">
        <x:v>无</x:v>
      </x:c>
      <x:c r="M16" s="208" t="str">
        <x:v>观察</x:v>
      </x:c>
    </x:row>
    <x:row r="17" ht="78" customHeight="1">
      <x:c r="A17" s="279" t="n">
        <x:f>'八步总览'!A17</x:f>
        <x:v>17</x:v>
      </x:c>
      <x:c r="B17" s="230" t="str">
        <x:v>NIO</x:v>
      </x:c>
      <x:c r="C17" s="230" t="str">
        <x:v>蔚来</x:v>
      </x:c>
      <x:c r="D17" s="230" t="str">
        <x:f>'八步总览'!M17</x:f>
        <x:v>红色：暂不买入/退出复核</x:v>
      </x:c>
      <x:c r="E17" s="230" t="str">
        <x:v>黑色：事件/生存风险排除</x:v>
      </x:c>
      <x:c r="F17" s="249" t="n">
        <x:v>51.26</x:v>
      </x:c>
      <x:c r="G17" s="249" t="n">
        <x:v>25.233639028981443</x:v>
      </x:c>
      <x:c r="H17" s="255" t="n">
        <x:v>0.07829982689850268</x:v>
      </x:c>
      <x:c r="I17" s="230" t="n">
        <x:v>4.82</x:v>
      </x:c>
      <x:c r="J17" s="230" t="str">
        <x:v>不参与技术性抄底；先排除融资、退市、流动性或重大监管风险</x:v>
      </x:c>
      <x:c r="K17" s="230" t="str">
        <x:v>无</x:v>
      </x:c>
      <x:c r="L17" s="230" t="str">
        <x:v>硬风险解除前持续排除</x:v>
      </x:c>
      <x:c r="M17" s="208" t="str">
        <x:v>不适用</x:v>
      </x:c>
    </x:row>
    <x:row r="18" ht="78" customHeight="1">
      <x:c r="A18" s="279" t="n">
        <x:f>'八步总览'!A18</x:f>
        <x:v>11</x:v>
      </x:c>
      <x:c r="B18" s="230" t="str">
        <x:v>PDD</x:v>
      </x:c>
      <x:c r="C18" s="230" t="str">
        <x:v>拼多多</x:v>
      </x:c>
      <x:c r="D18" s="230" t="str">
        <x:f>'八步总览'!M18</x:f>
        <x:v>灰色：等待条件</x:v>
      </x:c>
      <x:c r="E18" s="230" t="str">
        <x:v>灰色：无短线买点</x:v>
      </x:c>
      <x:c r="F18" s="249" t="n">
        <x:v>77.92</x:v>
      </x:c>
      <x:c r="G18" s="249" t="n">
        <x:v>32.20140170008621</x:v>
      </x:c>
      <x:c r="H18" s="255" t="n">
        <x:v>0.23178807947019875</x:v>
      </x:c>
      <x:c r="I18" s="230" t="n">
        <x:v>93</x:v>
      </x:c>
      <x:c r="J18" s="230" t="str">
        <x:v>等待超跌修复、顺势回踩或放量突破之一成立</x:v>
      </x:c>
      <x:c r="K18" s="230" t="str">
        <x:v>无</x:v>
      </x:c>
      <x:c r="L18" s="230" t="str">
        <x:v>无</x:v>
      </x:c>
      <x:c r="M18" s="208" t="str">
        <x:v>观察</x:v>
      </x:c>
    </x:row>
    <x:row r="19" ht="78" customHeight="1">
      <x:c r="A19" s="279" t="n">
        <x:f>'八步总览'!A19</x:f>
        <x:v>5</x:v>
      </x:c>
      <x:c r="B19" s="230" t="str">
        <x:v>FUTU</x:v>
      </x:c>
      <x:c r="C19" s="230" t="str">
        <x:v>富途控股</x:v>
      </x:c>
      <x:c r="D19" s="230" t="str">
        <x:f>'八步总览'!M19</x:f>
        <x:v>灰色：等待条件</x:v>
      </x:c>
      <x:c r="E19" s="230" t="str">
        <x:v>灰色：无短线买点</x:v>
      </x:c>
      <x:c r="F19" s="249" t="n">
        <x:v>56.96</x:v>
      </x:c>
      <x:c r="G19" s="249" t="n">
        <x:v>41.2925291916571</x:v>
      </x:c>
      <x:c r="H19" s="255" t="n">
        <x:v>0.1833224393398356</x:v>
      </x:c>
      <x:c r="I19" s="230" t="n">
        <x:v>108.7</x:v>
      </x:c>
      <x:c r="J19" s="230" t="str">
        <x:v>等待超跌修复、顺势回踩或放量突破之一成立</x:v>
      </x:c>
      <x:c r="K19" s="230" t="str">
        <x:v>无</x:v>
      </x:c>
      <x:c r="L19" s="230" t="str">
        <x:v>无</x:v>
      </x:c>
      <x:c r="M19" s="208" t="str">
        <x:v>观察</x:v>
      </x:c>
    </x:row>
    <x:row r="20" ht="78" customHeight="1">
      <x:c r="A20" s="279" t="n">
        <x:f>'八步总览'!A20</x:f>
        <x:v>8</x:v>
      </x:c>
      <x:c r="B20" s="230" t="str">
        <x:v>BIDU</x:v>
      </x:c>
      <x:c r="C20" s="230" t="str">
        <x:v>百度</x:v>
      </x:c>
      <x:c r="D20" s="230" t="str">
        <x:f>'八步总览'!M20</x:f>
        <x:v>黄色：趋势破坏复核</x:v>
      </x:c>
      <x:c r="E20" s="230" t="str">
        <x:v>灰色：无短线买点</x:v>
      </x:c>
      <x:c r="F20" s="249" t="n">
        <x:v>54.06</x:v>
      </x:c>
      <x:c r="G20" s="249" t="n">
        <x:v>23.607626987773614</x:v>
      </x:c>
      <x:c r="H20" s="255" t="n">
        <x:v>0.06704343275460611</x:v>
      </x:c>
      <x:c r="I20" s="230" t="n">
        <x:v>109.5</x:v>
      </x:c>
      <x:c r="J20" s="230" t="str">
        <x:v>等待超跌修复、顺势回踩或放量突破之一成立</x:v>
      </x:c>
      <x:c r="K20" s="230" t="str">
        <x:v>无</x:v>
      </x:c>
      <x:c r="L20" s="230" t="str">
        <x:v>无</x:v>
      </x:c>
      <x:c r="M20" s="208" t="str">
        <x:v>观察</x:v>
      </x:c>
    </x:row>
    <x:row r="21" ht="78" customHeight="1">
      <x:c r="A21" s="279" t="n">
        <x:f>'八步总览'!A21</x:f>
        <x:v>10</x:v>
      </x:c>
      <x:c r="B21" s="230" t="str">
        <x:v>BABA</x:v>
      </x:c>
      <x:c r="C21" s="230" t="str">
        <x:v>阿里巴巴</x:v>
      </x:c>
      <x:c r="D21" s="230" t="str">
        <x:f>'八步总览'!M21</x:f>
        <x:v>灰色：等待条件</x:v>
      </x:c>
      <x:c r="E21" s="230" t="str">
        <x:v>橙色：超跌修复已延伸，不追</x:v>
      </x:c>
      <x:c r="F21" s="249" t="n">
        <x:v>73.38</x:v>
      </x:c>
      <x:c r="G21" s="249" t="n">
        <x:v>3.1655293379594696</x:v>
      </x:c>
      <x:c r="H21" s="255" t="n">
        <x:v>0.4022890964827326</x:v>
      </x:c>
      <x:c r="I21" s="230" t="n">
        <x:v>132.32</x:v>
      </x:c>
      <x:c r="J21" s="230" t="str">
        <x:v>此前出现极端超卖，但反弹幅度或RSI已经过高；等待回踩后再评估</x:v>
      </x:c>
      <x:c r="K21" s="230" t="str">
        <x:v>已有短线仓位按MA5/前一日低点移动保护</x:v>
      </x:c>
      <x:c r="L21" s="230" t="str">
        <x:v>跌破MA20或出现放量反转；不把反弹自动升级为中线</x:v>
      </x:c>
      <x:c r="M21" s="208" t="str">
        <x:v>1—5个交易日复核</x:v>
      </x:c>
    </x:row>
    <x:row r="22" ht="78" customHeight="1">
      <x:c r="A22" s="279" t="n">
        <x:f>'八步总览'!A22</x:f>
        <x:v>15</x:v>
      </x:c>
      <x:c r="B22" s="230" t="str">
        <x:v>02513.HK</x:v>
      </x:c>
      <x:c r="C22" s="230" t="str">
        <x:v>智谱</x:v>
      </x:c>
      <x:c r="D22" s="230" t="str">
        <x:f>'八步总览'!M22</x:f>
        <x:v>灰色：等待条件</x:v>
      </x:c>
      <x:c r="E22" s="230" t="str">
        <x:v>灰色：无短线买点</x:v>
      </x:c>
      <x:c r="F22" s="249" t="n">
        <x:v>50.79</x:v>
      </x:c>
      <x:c r="G22" s="249" t="n">
        <x:v>26.214285714285708</x:v>
      </x:c>
      <x:c r="H22" s="255" t="n">
        <x:v>0.4190476190476191</x:v>
      </x:c>
      <x:c r="I22" s="230" t="n">
        <x:v>1192</x:v>
      </x:c>
      <x:c r="J22" s="230" t="str">
        <x:v>等待超跌修复、顺势回踩或放量突破之一成立</x:v>
      </x:c>
      <x:c r="K22" s="230" t="str">
        <x:v>无</x:v>
      </x:c>
      <x:c r="L22" s="230" t="str">
        <x:v>无</x:v>
      </x:c>
      <x:c r="M22" s="208" t="str">
        <x:v>观察</x:v>
      </x:c>
    </x:row>
    <x:row r="23" ht="78" customHeight="1">
      <x:c r="A23" s="280" t="n">
        <x:f>'八步总览'!A23</x:f>
        <x:v>7</x:v>
      </x:c>
      <x:c r="B23" s="231" t="str">
        <x:v>SKHY</x:v>
      </x:c>
      <x:c r="C23" s="231" t="str">
        <x:v>SK海力士ADR</x:v>
      </x:c>
      <x:c r="D23" s="231" t="str">
        <x:f>'八步总览'!M23</x:f>
        <x:v>灰色：历史数据不足</x:v>
      </x:c>
      <x:c r="E23" s="231" t="str">
        <x:v>灰色：无短线买点</x:v>
      </x:c>
      <x:c r="F23" s="250" t="n">
        <x:v>33.76</x:v>
      </x:c>
      <x:c r="G23" s="250" t="n">
        <x:v>32.82801128257974</x:v>
      </x:c>
      <x:c r="H23" s="256" t="n">
        <x:v>0.08405446067089994</x:v>
      </x:c>
      <x:c r="I23" s="231" t="n">
        <x:v>135.29</x:v>
      </x:c>
      <x:c r="J23" s="231" t="str">
        <x:v>等待超跌修复、顺势回踩或放量突破之一成立</x:v>
      </x:c>
      <x:c r="K23" s="231" t="str">
        <x:v>无</x:v>
      </x:c>
      <x:c r="L23" s="231" t="str">
        <x:v>无</x:v>
      </x:c>
      <x:c r="M23" s="210" t="str">
        <x:v>观察</x:v>
      </x:c>
    </x:row>
  </x:sheetData>
  <x:mergeCells>
    <x:mergeCell ref="A1:M2"/>
    <x:mergeCell ref="A3:M3"/>
  </x:mergeCells>
  <x:conditionalFormatting sqref="E6:E23">
    <x:cfRule type="beginsWith" dxfId="14" priority="1" operator="beginsWith" text="紫色"/>
    <x:cfRule type="beginsWith" dxfId="15" priority="2" operator="beginsWith" text="橙色"/>
    <x:cfRule type="beginsWith" dxfId="16" priority="3" operator="beginsWith" text="青色"/>
    <x:cfRule type="beginsWith" dxfId="17" priority="4" operator="beginsWith" text="黑色"/>
    <x:cfRule type="beginsWith" dxfId="18" priority="5" operator="beginsWith" text="灰色"/>
  </x:conditionalFormatting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16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24" hidden="0" customWidth="1"/>
  </x:cols>
  <x:sheetData>
    <x:row r="1">
      <x:c r="A1" s="181" t="str">
        <x:v>第8步｜组合风险边界（不记录未披露持仓）</x:v>
      </x:c>
      <x:c r="B1" s="181" t="str">
        <x:v>第8步｜组合风险边界（不记录未披露持仓）</x:v>
      </x:c>
      <x:c r="C1" s="181" t="str">
        <x:v>第8步｜组合风险边界（不记录未披露持仓）</x:v>
      </x:c>
      <x:c r="D1" s="181" t="str">
        <x:v>第8步｜组合风险边界（不记录未披露持仓）</x:v>
      </x:c>
      <x:c r="E1" s="181" t="str">
        <x:v>第8步｜组合风险边界（不记录未披露持仓）</x:v>
      </x:c>
      <x:c r="F1" s="181" t="str">
        <x:v>第8步｜组合风险边界（不记录未披露持仓）</x:v>
      </x:c>
      <x:c r="G1" s="181" t="str">
        <x:v>第8步｜组合风险边界（不记录未披露持仓）</x:v>
      </x:c>
      <x:c r="H1" s="181" t="str">
        <x:v>第8步｜组合风险边界（不记录未披露持仓）</x:v>
      </x:c>
    </x:row>
    <x:row r="2">
      <x:c r="A2" s="181" t="str">
        <x:v>第8步｜组合风险边界（不记录未披露持仓）</x:v>
      </x:c>
      <x:c r="B2" s="181" t="str">
        <x:v>第8步｜组合风险边界（不记录未披露持仓）</x:v>
      </x:c>
      <x:c r="C2" s="181" t="str">
        <x:v>第8步｜组合风险边界（不记录未披露持仓）</x:v>
      </x:c>
      <x:c r="D2" s="181" t="str">
        <x:v>第8步｜组合风险边界（不记录未披露持仓）</x:v>
      </x:c>
      <x:c r="E2" s="181" t="str">
        <x:v>第8步｜组合风险边界（不记录未披露持仓）</x:v>
      </x:c>
      <x:c r="F2" s="181" t="str">
        <x:v>第8步｜组合风险边界（不记录未披露持仓）</x:v>
      </x:c>
      <x:c r="G2" s="181" t="str">
        <x:v>第8步｜组合风险边界（不记录未披露持仓）</x:v>
      </x:c>
      <x:c r="H2" s="181" t="str">
        <x:v>第8步｜组合风险边界（不记录未披露持仓）</x:v>
      </x:c>
    </x:row>
    <x:row r="3">
      <x:c r="A3" s="241" t="str">
        <x:v>本页只定义上限，不含实际仓位、成本或股数。若未来自愿提供部分仓位，只对已提供部分做校验，并明确‘组合数据不完整’。</x:v>
      </x:c>
      <x:c r="B3" s="241" t="str">
        <x:v>本页只定义上限，不含实际仓位、成本或股数。若未来自愿提供部分仓位，只对已提供部分做校验，并明确‘组合数据不完整’。</x:v>
      </x:c>
      <x:c r="C3" s="241" t="str">
        <x:v>本页只定义上限，不含实际仓位、成本或股数。若未来自愿提供部分仓位，只对已提供部分做校验，并明确‘组合数据不完整’。</x:v>
      </x:c>
      <x:c r="D3" s="241" t="str">
        <x:v>本页只定义上限，不含实际仓位、成本或股数。若未来自愿提供部分仓位，只对已提供部分做校验，并明确‘组合数据不完整’。</x:v>
      </x:c>
      <x:c r="E3" s="241" t="str">
        <x:v>本页只定义上限，不含实际仓位、成本或股数。若未来自愿提供部分仓位，只对已提供部分做校验，并明确‘组合数据不完整’。</x:v>
      </x:c>
      <x:c r="F3" s="241" t="str">
        <x:v>本页只定义上限，不含实际仓位、成本或股数。若未来自愿提供部分仓位，只对已提供部分做校验，并明确‘组合数据不完整’。</x:v>
      </x:c>
      <x:c r="G3" s="241" t="str">
        <x:v>本页只定义上限，不含实际仓位、成本或股数。若未来自愿提供部分仓位，只对已提供部分做校验，并明确‘组合数据不完整’。</x:v>
      </x:c>
      <x:c r="H3" s="241" t="str">
        <x:v>本页只定义上限，不含实际仓位、成本或股数。若未来自愿提供部分仓位，只对已提供部分做校验，并明确‘组合数据不完整’。</x:v>
      </x:c>
    </x:row>
    <x:row r="4">
      <x:c r="A4" s="145"/>
      <x:c r="B4" s="145"/>
      <x:c r="C4" s="145"/>
      <x:c r="D4" s="145"/>
      <x:c r="E4" s="145"/>
      <x:c r="F4" s="145"/>
      <x:c r="G4" s="145"/>
      <x:c r="H4" s="145"/>
    </x:row>
    <x:row r="5">
      <x:c r="A5" s="190" t="str">
        <x:v>市场</x:v>
      </x:c>
      <x:c r="B5" s="222" t="str">
        <x:v>代码</x:v>
      </x:c>
      <x:c r="C5" s="222" t="str">
        <x:v>名称</x:v>
      </x:c>
      <x:c r="D5" s="222" t="str">
        <x:v>行业</x:v>
      </x:c>
      <x:c r="E5" s="222" t="str">
        <x:v>单股上限</x:v>
      </x:c>
      <x:c r="F5" s="222" t="str">
        <x:v>行业上限</x:v>
      </x:c>
      <x:c r="G5" s="222" t="str">
        <x:v>实际仓位</x:v>
      </x:c>
      <x:c r="H5" s="191" t="str">
        <x:v>校验状态</x:v>
      </x:c>
    </x:row>
    <x:row r="6" ht="34" customHeight="1">
      <x:c r="A6" s="205" t="str">
        <x:v>A股</x:v>
      </x:c>
      <x:c r="B6" s="229" t="str">
        <x:v>600036.SH</x:v>
      </x:c>
      <x:c r="C6" s="229" t="str">
        <x:v>招商银行</x:v>
      </x:c>
      <x:c r="D6" s="229" t="str">
        <x:v>银行</x:v>
      </x:c>
      <x:c r="E6" s="284" t="n">
        <x:f>'参数与估值'!$E$5</x:f>
        <x:v>0.1</x:v>
      </x:c>
      <x:c r="F6" s="284" t="n">
        <x:f>'参数与估值'!$E$6</x:f>
        <x:v>0.25</x:v>
      </x:c>
      <x:c r="G6" s="290"/>
      <x:c r="H6" s="206" t="str">
        <x:v>未收集实际持仓</x:v>
      </x:c>
    </x:row>
    <x:row r="7" ht="34" customHeight="1">
      <x:c r="A7" s="207" t="str">
        <x:v>A股</x:v>
      </x:c>
      <x:c r="B7" s="230" t="str">
        <x:v>600584.SH</x:v>
      </x:c>
      <x:c r="C7" s="230" t="str">
        <x:v>长电科技</x:v>
      </x:c>
      <x:c r="D7" s="230" t="str">
        <x:v>半导体封测</x:v>
      </x:c>
      <x:c r="E7" s="285" t="n">
        <x:f>'参数与估值'!$E$5</x:f>
        <x:v>0.1</x:v>
      </x:c>
      <x:c r="F7" s="285" t="n">
        <x:f>'参数与估值'!$E$6</x:f>
        <x:v>0.25</x:v>
      </x:c>
      <x:c r="G7" s="291"/>
      <x:c r="H7" s="208" t="str">
        <x:v>未收集实际持仓</x:v>
      </x:c>
    </x:row>
    <x:row r="8" ht="34" customHeight="1">
      <x:c r="A8" s="207" t="str">
        <x:v>A股</x:v>
      </x:c>
      <x:c r="B8" s="230" t="str">
        <x:v>601012.SH</x:v>
      </x:c>
      <x:c r="C8" s="230" t="str">
        <x:v>隆基绿能</x:v>
      </x:c>
      <x:c r="D8" s="230" t="str">
        <x:v>光伏</x:v>
      </x:c>
      <x:c r="E8" s="285" t="n">
        <x:f>'参数与估值'!$E$5</x:f>
        <x:v>0.1</x:v>
      </x:c>
      <x:c r="F8" s="285" t="n">
        <x:f>'参数与估值'!$E$6</x:f>
        <x:v>0.25</x:v>
      </x:c>
      <x:c r="G8" s="291"/>
      <x:c r="H8" s="208" t="str">
        <x:v>未收集实际持仓</x:v>
      </x:c>
    </x:row>
    <x:row r="9" ht="34" customHeight="1">
      <x:c r="A9" s="207" t="str">
        <x:v>A股</x:v>
      </x:c>
      <x:c r="B9" s="230" t="str">
        <x:v>601899.SH</x:v>
      </x:c>
      <x:c r="C9" s="230" t="str">
        <x:v>紫金矿业</x:v>
      </x:c>
      <x:c r="D9" s="230" t="str">
        <x:v>有色矿业</x:v>
      </x:c>
      <x:c r="E9" s="285" t="n">
        <x:f>'参数与估值'!$E$5</x:f>
        <x:v>0.1</x:v>
      </x:c>
      <x:c r="F9" s="285" t="n">
        <x:f>'参数与估值'!$E$6</x:f>
        <x:v>0.25</x:v>
      </x:c>
      <x:c r="G9" s="291"/>
      <x:c r="H9" s="208" t="str">
        <x:v>未收集实际持仓</x:v>
      </x:c>
    </x:row>
    <x:row r="10" ht="34" customHeight="1">
      <x:c r="A10" s="207" t="str">
        <x:v>A股</x:v>
      </x:c>
      <x:c r="B10" s="230" t="str">
        <x:v>601985.SH</x:v>
      </x:c>
      <x:c r="C10" s="230" t="str">
        <x:v>中国核电</x:v>
      </x:c>
      <x:c r="D10" s="230" t="str">
        <x:v>电力</x:v>
      </x:c>
      <x:c r="E10" s="285" t="n">
        <x:f>'参数与估值'!$E$5</x:f>
        <x:v>0.1</x:v>
      </x:c>
      <x:c r="F10" s="285" t="n">
        <x:f>'参数与估值'!$E$6</x:f>
        <x:v>0.25</x:v>
      </x:c>
      <x:c r="G10" s="291"/>
      <x:c r="H10" s="208" t="str">
        <x:v>未收集实际持仓</x:v>
      </x:c>
    </x:row>
    <x:row r="11" ht="34" customHeight="1">
      <x:c r="A11" s="207" t="str">
        <x:v>A股</x:v>
      </x:c>
      <x:c r="B11" s="230" t="str">
        <x:v>002241.SZ</x:v>
      </x:c>
      <x:c r="C11" s="230" t="str">
        <x:v>歌尔股份</x:v>
      </x:c>
      <x:c r="D11" s="230" t="str">
        <x:v>消费电子</x:v>
      </x:c>
      <x:c r="E11" s="285" t="n">
        <x:f>'参数与估值'!$E$5</x:f>
        <x:v>0.1</x:v>
      </x:c>
      <x:c r="F11" s="285" t="n">
        <x:f>'参数与估值'!$E$6</x:f>
        <x:v>0.25</x:v>
      </x:c>
      <x:c r="G11" s="291"/>
      <x:c r="H11" s="208" t="str">
        <x:v>未收集实际持仓</x:v>
      </x:c>
    </x:row>
    <x:row r="12" ht="34" customHeight="1">
      <x:c r="A12" s="207" t="str">
        <x:v>港股</x:v>
      </x:c>
      <x:c r="B12" s="230" t="str">
        <x:v>01810.HK</x:v>
      </x:c>
      <x:c r="C12" s="230" t="str">
        <x:v>小米集团-W</x:v>
      </x:c>
      <x:c r="D12" s="230" t="str">
        <x:v>消费电子/汽车</x:v>
      </x:c>
      <x:c r="E12" s="285" t="n">
        <x:f>'参数与估值'!$E$5</x:f>
        <x:v>0.1</x:v>
      </x:c>
      <x:c r="F12" s="285" t="n">
        <x:f>'参数与估值'!$E$6</x:f>
        <x:v>0.25</x:v>
      </x:c>
      <x:c r="G12" s="291"/>
      <x:c r="H12" s="208" t="str">
        <x:v>未收集实际持仓</x:v>
      </x:c>
    </x:row>
    <x:row r="13" ht="34" customHeight="1">
      <x:c r="A13" s="207" t="str">
        <x:v>港股</x:v>
      </x:c>
      <x:c r="B13" s="230" t="str">
        <x:v>00981.HK</x:v>
      </x:c>
      <x:c r="C13" s="230" t="str">
        <x:v>中芯国际</x:v>
      </x:c>
      <x:c r="D13" s="230" t="str">
        <x:v>晶圆代工</x:v>
      </x:c>
      <x:c r="E13" s="285" t="n">
        <x:f>'参数与估值'!$E$5</x:f>
        <x:v>0.1</x:v>
      </x:c>
      <x:c r="F13" s="285" t="n">
        <x:f>'参数与估值'!$E$6</x:f>
        <x:v>0.25</x:v>
      </x:c>
      <x:c r="G13" s="291"/>
      <x:c r="H13" s="208" t="str">
        <x:v>未收集实际持仓</x:v>
      </x:c>
    </x:row>
    <x:row r="14" ht="34" customHeight="1">
      <x:c r="A14" s="207" t="str">
        <x:v>港股</x:v>
      </x:c>
      <x:c r="B14" s="230" t="str">
        <x:v>03690.HK</x:v>
      </x:c>
      <x:c r="C14" s="230" t="str">
        <x:v>美团-W</x:v>
      </x:c>
      <x:c r="D14" s="230" t="str">
        <x:v>本地生活</x:v>
      </x:c>
      <x:c r="E14" s="285" t="n">
        <x:f>'参数与估值'!$E$5</x:f>
        <x:v>0.1</x:v>
      </x:c>
      <x:c r="F14" s="285" t="n">
        <x:f>'参数与估值'!$E$6</x:f>
        <x:v>0.25</x:v>
      </x:c>
      <x:c r="G14" s="291"/>
      <x:c r="H14" s="208" t="str">
        <x:v>未收集实际持仓</x:v>
      </x:c>
    </x:row>
    <x:row r="15" ht="34" customHeight="1">
      <x:c r="A15" s="207" t="str">
        <x:v>港股</x:v>
      </x:c>
      <x:c r="B15" s="230" t="str">
        <x:v>00700.HK</x:v>
      </x:c>
      <x:c r="C15" s="230" t="str">
        <x:v>腾讯控股</x:v>
      </x:c>
      <x:c r="D15" s="230" t="str">
        <x:v>互联网平台</x:v>
      </x:c>
      <x:c r="E15" s="285" t="n">
        <x:f>'参数与估值'!$E$5</x:f>
        <x:v>0.1</x:v>
      </x:c>
      <x:c r="F15" s="285" t="n">
        <x:f>'参数与估值'!$E$6</x:f>
        <x:v>0.25</x:v>
      </x:c>
      <x:c r="G15" s="291"/>
      <x:c r="H15" s="208" t="str">
        <x:v>未收集实际持仓</x:v>
      </x:c>
    </x:row>
    <x:row r="16" ht="34" customHeight="1">
      <x:c r="A16" s="207" t="str">
        <x:v>美股</x:v>
      </x:c>
      <x:c r="B16" s="230" t="str">
        <x:v>TSM</x:v>
      </x:c>
      <x:c r="C16" s="230" t="str">
        <x:v>台积电</x:v>
      </x:c>
      <x:c r="D16" s="230" t="str">
        <x:v>晶圆代工</x:v>
      </x:c>
      <x:c r="E16" s="285" t="n">
        <x:f>'参数与估值'!$E$5</x:f>
        <x:v>0.1</x:v>
      </x:c>
      <x:c r="F16" s="285" t="n">
        <x:f>'参数与估值'!$E$6</x:f>
        <x:v>0.25</x:v>
      </x:c>
      <x:c r="G16" s="291"/>
      <x:c r="H16" s="208" t="str">
        <x:v>未收集实际持仓</x:v>
      </x:c>
    </x:row>
    <x:row r="17" ht="34" customHeight="1">
      <x:c r="A17" s="207" t="str">
        <x:v>美股</x:v>
      </x:c>
      <x:c r="B17" s="230" t="str">
        <x:v>NIO</x:v>
      </x:c>
      <x:c r="C17" s="230" t="str">
        <x:v>蔚来</x:v>
      </x:c>
      <x:c r="D17" s="230" t="str">
        <x:v>智能电动车</x:v>
      </x:c>
      <x:c r="E17" s="285" t="n">
        <x:f>'参数与估值'!$E$5</x:f>
        <x:v>0.1</x:v>
      </x:c>
      <x:c r="F17" s="285" t="n">
        <x:f>'参数与估值'!$E$6</x:f>
        <x:v>0.25</x:v>
      </x:c>
      <x:c r="G17" s="291"/>
      <x:c r="H17" s="208" t="str">
        <x:v>未收集实际持仓</x:v>
      </x:c>
    </x:row>
    <x:row r="18" ht="34" customHeight="1">
      <x:c r="A18" s="207" t="str">
        <x:v>美股</x:v>
      </x:c>
      <x:c r="B18" s="230" t="str">
        <x:v>PDD</x:v>
      </x:c>
      <x:c r="C18" s="230" t="str">
        <x:v>拼多多</x:v>
      </x:c>
      <x:c r="D18" s="230" t="str">
        <x:v>电商</x:v>
      </x:c>
      <x:c r="E18" s="285" t="n">
        <x:f>'参数与估值'!$E$5</x:f>
        <x:v>0.1</x:v>
      </x:c>
      <x:c r="F18" s="285" t="n">
        <x:f>'参数与估值'!$E$6</x:f>
        <x:v>0.25</x:v>
      </x:c>
      <x:c r="G18" s="291"/>
      <x:c r="H18" s="208" t="str">
        <x:v>未收集实际持仓</x:v>
      </x:c>
    </x:row>
    <x:row r="19" ht="34" customHeight="1">
      <x:c r="A19" s="207" t="str">
        <x:v>美股</x:v>
      </x:c>
      <x:c r="B19" s="230" t="str">
        <x:v>FUTU</x:v>
      </x:c>
      <x:c r="C19" s="230" t="str">
        <x:v>富途控股</x:v>
      </x:c>
      <x:c r="D19" s="230" t="str">
        <x:v>互联网券商</x:v>
      </x:c>
      <x:c r="E19" s="285" t="n">
        <x:f>'参数与估值'!$E$5</x:f>
        <x:v>0.1</x:v>
      </x:c>
      <x:c r="F19" s="285" t="n">
        <x:f>'参数与估值'!$E$6</x:f>
        <x:v>0.25</x:v>
      </x:c>
      <x:c r="G19" s="291"/>
      <x:c r="H19" s="208" t="str">
        <x:v>未收集实际持仓</x:v>
      </x:c>
    </x:row>
    <x:row r="20" ht="34" customHeight="1">
      <x:c r="A20" s="207" t="str">
        <x:v>美股</x:v>
      </x:c>
      <x:c r="B20" s="230" t="str">
        <x:v>BIDU</x:v>
      </x:c>
      <x:c r="C20" s="230" t="str">
        <x:v>百度</x:v>
      </x:c>
      <x:c r="D20" s="230" t="str">
        <x:v>互联网/AI</x:v>
      </x:c>
      <x:c r="E20" s="285" t="n">
        <x:f>'参数与估值'!$E$5</x:f>
        <x:v>0.1</x:v>
      </x:c>
      <x:c r="F20" s="285" t="n">
        <x:f>'参数与估值'!$E$6</x:f>
        <x:v>0.25</x:v>
      </x:c>
      <x:c r="G20" s="291"/>
      <x:c r="H20" s="208" t="str">
        <x:v>未收集实际持仓</x:v>
      </x:c>
    </x:row>
    <x:row r="21" ht="34" customHeight="1">
      <x:c r="A21" s="207" t="str">
        <x:v>美股</x:v>
      </x:c>
      <x:c r="B21" s="230" t="str">
        <x:v>BABA</x:v>
      </x:c>
      <x:c r="C21" s="230" t="str">
        <x:v>阿里巴巴</x:v>
      </x:c>
      <x:c r="D21" s="230" t="str">
        <x:v>电商/云计算</x:v>
      </x:c>
      <x:c r="E21" s="285" t="n">
        <x:f>'参数与估值'!$E$5</x:f>
        <x:v>0.1</x:v>
      </x:c>
      <x:c r="F21" s="285" t="n">
        <x:f>'参数与估值'!$E$6</x:f>
        <x:v>0.25</x:v>
      </x:c>
      <x:c r="G21" s="291"/>
      <x:c r="H21" s="208" t="str">
        <x:v>未收集实际持仓</x:v>
      </x:c>
    </x:row>
    <x:row r="22" ht="34" customHeight="1">
      <x:c r="A22" s="207" t="str">
        <x:v>港股</x:v>
      </x:c>
      <x:c r="B22" s="230" t="str">
        <x:v>02513.HK</x:v>
      </x:c>
      <x:c r="C22" s="230" t="str">
        <x:v>智谱</x:v>
      </x:c>
      <x:c r="D22" s="230" t="str">
        <x:v>人工智能大模型</x:v>
      </x:c>
      <x:c r="E22" s="285" t="n">
        <x:f>'参数与估值'!$E$5</x:f>
        <x:v>0.1</x:v>
      </x:c>
      <x:c r="F22" s="285" t="n">
        <x:f>'参数与估值'!$E$6</x:f>
        <x:v>0.25</x:v>
      </x:c>
      <x:c r="G22" s="291"/>
      <x:c r="H22" s="208" t="str">
        <x:v>未收集实际持仓</x:v>
      </x:c>
    </x:row>
    <x:row r="23" ht="34" customHeight="1">
      <x:c r="A23" s="209" t="str">
        <x:v>美股</x:v>
      </x:c>
      <x:c r="B23" s="231" t="str">
        <x:v>SKHY</x:v>
      </x:c>
      <x:c r="C23" s="231" t="str">
        <x:v>SK海力士ADR</x:v>
      </x:c>
      <x:c r="D23" s="231" t="str">
        <x:v>存储半导体</x:v>
      </x:c>
      <x:c r="E23" s="286" t="n">
        <x:f>'参数与估值'!$E$5</x:f>
        <x:v>0.1</x:v>
      </x:c>
      <x:c r="F23" s="286" t="n">
        <x:f>'参数与估值'!$E$6</x:f>
        <x:v>0.25</x:v>
      </x:c>
      <x:c r="G23" s="291"/>
      <x:c r="H23" s="210" t="str">
        <x:v>未收集实际持仓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42" hidden="0" customWidth="1"/>
  </x:cols>
  <x:sheetData>
    <x:row r="1">
      <x:c r="A1" s="181" t="str">
        <x:v>模型检查与限制</x:v>
      </x:c>
      <x:c r="B1" s="181" t="str">
        <x:v>模型检查与限制</x:v>
      </x:c>
      <x:c r="C1" s="181" t="str">
        <x:v>模型检查与限制</x:v>
      </x:c>
      <x:c r="D1" s="181" t="str">
        <x:v>模型检查与限制</x:v>
      </x:c>
      <x:c r="E1" s="181" t="str">
        <x:v>模型检查与限制</x:v>
      </x:c>
      <x:c r="F1" s="181" t="str">
        <x:v>模型检查与限制</x:v>
      </x:c>
      <x:c r="G1" s="181" t="str">
        <x:v>模型检查与限制</x:v>
      </x:c>
    </x:row>
    <x:row r="2">
      <x:c r="A2" s="181" t="str">
        <x:v>模型检查与限制</x:v>
      </x:c>
      <x:c r="B2" s="181" t="str">
        <x:v>模型检查与限制</x:v>
      </x:c>
      <x:c r="C2" s="181" t="str">
        <x:v>模型检查与限制</x:v>
      </x:c>
      <x:c r="D2" s="181" t="str">
        <x:v>模型检查与限制</x:v>
      </x:c>
      <x:c r="E2" s="181" t="str">
        <x:v>模型检查与限制</x:v>
      </x:c>
      <x:c r="F2" s="181" t="str">
        <x:v>模型检查与限制</x:v>
      </x:c>
      <x:c r="G2" s="181" t="str">
        <x:v>模型检查与限制</x:v>
      </x:c>
    </x:row>
    <x:row r="3">
      <x:c r="A3" s="145"/>
      <x:c r="B3" s="145"/>
      <x:c r="C3" s="145"/>
      <x:c r="D3" s="145"/>
      <x:c r="E3" s="145"/>
      <x:c r="F3" s="145"/>
      <x:c r="G3" s="145"/>
    </x:row>
    <x:row r="4">
      <x:c r="A4" s="190" t="str">
        <x:v>检查项</x:v>
      </x:c>
      <x:c r="B4" s="222" t="str">
        <x:v>实际</x:v>
      </x:c>
      <x:c r="C4" s="222" t="str">
        <x:v>预期</x:v>
      </x:c>
      <x:c r="D4" s="222" t="str">
        <x:v>差异</x:v>
      </x:c>
      <x:c r="E4" s="222" t="str">
        <x:v>容差</x:v>
      </x:c>
      <x:c r="F4" s="222" t="str">
        <x:v>状态</x:v>
      </x:c>
      <x:c r="G4" s="191" t="str">
        <x:v>说明</x:v>
      </x:c>
    </x:row>
    <x:row r="5">
      <x:c r="A5" s="205" t="str">
        <x:v>股票数量</x:v>
      </x:c>
      <x:c r="B5" s="229" t="n">
        <x:f>COUNTA('八步总览'!C6:C23)</x:f>
        <x:v>18</x:v>
      </x:c>
      <x:c r="C5" s="229" t="n">
        <x:v>18</x:v>
      </x:c>
      <x:c r="D5" s="229" t="n">
        <x:f>B5-C5</x:f>
        <x:v>0</x:v>
      </x:c>
      <x:c r="E5" s="229" t="n">
        <x:v>0</x:v>
      </x:c>
      <x:c r="F5" s="229" t="str">
        <x:f>IF(ABS(D5)&lt;=E5,"OK","检查")</x:f>
        <x:v>OK</x:v>
      </x:c>
      <x:c r="G5" s="206" t="str">
        <x:v>观察池不超过20只</x:v>
      </x:c>
    </x:row>
    <x:row r="6">
      <x:c r="A6" s="207" t="str">
        <x:v>行情日期完整</x:v>
      </x:c>
      <x:c r="B6" s="230" t="n">
        <x:f>COUNT('行情技术'!D6:D23)</x:f>
        <x:v>18</x:v>
      </x:c>
      <x:c r="C6" s="230" t="n">
        <x:v>18</x:v>
      </x:c>
      <x:c r="D6" s="230" t="n">
        <x:f>B6-C6</x:f>
        <x:v>0</x:v>
      </x:c>
      <x:c r="E6" s="230" t="n">
        <x:v>0</x:v>
      </x:c>
      <x:c r="F6" s="230" t="str">
        <x:f>IF(ABS(D6)&lt;=E6,"OK","检查")</x:f>
        <x:v>OK</x:v>
      </x:c>
      <x:c r="G6" s="208" t="str">
        <x:v>18只均有最近交易日</x:v>
      </x:c>
    </x:row>
    <x:row r="7">
      <x:c r="A7" s="207" t="str">
        <x:v>评分权重合计</x:v>
      </x:c>
      <x:c r="B7" s="255" t="n">
        <x:f>SUM('参数与估值'!B5:B8)</x:f>
        <x:v>1</x:v>
      </x:c>
      <x:c r="C7" s="255" t="n">
        <x:v>1</x:v>
      </x:c>
      <x:c r="D7" s="255" t="n">
        <x:f>B7-C7</x:f>
        <x:v>0</x:v>
      </x:c>
      <x:c r="E7" s="255" t="n">
        <x:v>0.0001</x:v>
      </x:c>
      <x:c r="F7" s="230" t="str">
        <x:f>IF(ABS(D7)&lt;=E7,"OK","检查")</x:f>
        <x:v>OK</x:v>
      </x:c>
      <x:c r="G7" s="208" t="str">
        <x:v>应等于100%</x:v>
      </x:c>
    </x:row>
    <x:row r="8">
      <x:c r="A8" s="207" t="str">
        <x:v>估值区间完整</x:v>
      </x:c>
      <x:c r="B8" s="230" t="n">
        <x:f>COUNT('参数与估值'!F15:G32)/2</x:f>
        <x:v>18</x:v>
      </x:c>
      <x:c r="C8" s="230" t="n">
        <x:v>18</x:v>
      </x:c>
      <x:c r="D8" s="230" t="n">
        <x:f>B8-C8</x:f>
        <x:v>0</x:v>
      </x:c>
      <x:c r="E8" s="230" t="n">
        <x:v>0</x:v>
      </x:c>
      <x:c r="F8" s="230" t="str">
        <x:f>IF(ABS(D8)&lt;=E8,"OK","检查")</x:f>
        <x:v>OK</x:v>
      </x:c>
      <x:c r="G8" s="208" t="str">
        <x:v>每只股票均有指标与区间</x:v>
      </x:c>
    </x:row>
    <x:row r="9">
      <x:c r="A9" s="207" t="str">
        <x:v>未记录实际仓位</x:v>
      </x:c>
      <x:c r="B9" s="230" t="n">
        <x:f>COUNT('组合边界'!G6:G23)</x:f>
        <x:v>0</x:v>
      </x:c>
      <x:c r="C9" s="230" t="n">
        <x:v>0</x:v>
      </x:c>
      <x:c r="D9" s="230" t="n">
        <x:f>B9-C9</x:f>
        <x:v>0</x:v>
      </x:c>
      <x:c r="E9" s="230" t="n">
        <x:v>0</x:v>
      </x:c>
      <x:c r="F9" s="230" t="str">
        <x:f>IF(ABS(D9)&lt;=E9,"OK","检查")</x:f>
        <x:v>OK</x:v>
      </x:c>
      <x:c r="G9" s="208" t="str">
        <x:v>组合边界G列应全部为空</x:v>
      </x:c>
    </x:row>
    <x:row r="10">
      <x:c r="A10" s="207" t="str">
        <x:v>综合分范围</x:v>
      </x:c>
      <x:c r="B10" s="230" t="n">
        <x:f>COUNTIFS('八步总览'!L6:L23,"&gt;=0",'八步总览'!L6:L23,"&lt;=100")</x:f>
        <x:v>18</x:v>
      </x:c>
      <x:c r="C10" s="230" t="n">
        <x:v>18</x:v>
      </x:c>
      <x:c r="D10" s="230" t="n">
        <x:f>B10-C10</x:f>
        <x:v>0</x:v>
      </x:c>
      <x:c r="E10" s="230" t="n">
        <x:v>0</x:v>
      </x:c>
      <x:c r="F10" s="230" t="str">
        <x:f>IF(ABS(D10)&lt;=E10,"OK","检查")</x:f>
        <x:v>OK</x:v>
      </x:c>
      <x:c r="G10" s="208" t="str">
        <x:v>全部应在0—100</x:v>
      </x:c>
    </x:row>
    <x:row r="11">
      <x:c r="A11" s="207" t="str">
        <x:v>短线信号完整</x:v>
      </x:c>
      <x:c r="B11" s="230" t="n">
        <x:f>COUNTA('短线战术'!E6:E23)</x:f>
        <x:v>18</x:v>
      </x:c>
      <x:c r="C11" s="230" t="n">
        <x:v>18</x:v>
      </x:c>
      <x:c r="D11" s="230" t="n">
        <x:f>B11-C11</x:f>
        <x:v>0</x:v>
      </x:c>
      <x:c r="E11" s="230" t="n">
        <x:v>0</x:v>
      </x:c>
      <x:c r="F11" s="230" t="str">
        <x:f>IF(ABS(D11)&lt;=E11,"OK","检查")</x:f>
        <x:v>OK</x:v>
      </x:c>
      <x:c r="G11" s="208" t="str">
        <x:v>每只股票均有独立短线战术状态</x:v>
      </x:c>
    </x:row>
    <x:row r="12">
      <x:c r="A12" s="207" t="str">
        <x:v>消息事件记录</x:v>
      </x:c>
      <x:c r="B12" s="230" t="n">
        <x:f>COUNTA('消息事件'!B6:B23)</x:f>
        <x:v>18</x:v>
      </x:c>
      <x:c r="C12" s="230" t="n">
        <x:v>18</x:v>
      </x:c>
      <x:c r="D12" s="230" t="n">
        <x:f>B12-C12</x:f>
        <x:v>0</x:v>
      </x:c>
      <x:c r="E12" s="230" t="n">
        <x:v>0</x:v>
      </x:c>
      <x:c r="F12" s="230" t="str">
        <x:f>IF(ABS(D12)&lt;=E12,"OK","检查")</x:f>
        <x:v>OK</x:v>
      </x:c>
      <x:c r="G12" s="208" t="str">
        <x:v>重大事件均记录阶段、性质与验证节点</x:v>
      </x:c>
    </x:row>
    <x:row r="13">
      <x:c r="A13" s="207" t="str">
        <x:v>领先指标覆盖</x:v>
      </x:c>
      <x:c r="B13" s="230" t="n">
        <x:f>COUNTA('领先指标'!B6:B41)</x:f>
        <x:v>36</x:v>
      </x:c>
      <x:c r="C13" s="230" t="n">
        <x:v>36</x:v>
      </x:c>
      <x:c r="D13" s="230" t="n">
        <x:f>B13-C13</x:f>
        <x:v>0</x:v>
      </x:c>
      <x:c r="E13" s="230" t="n">
        <x:v>0</x:v>
      </x:c>
      <x:c r="F13" s="230" t="str">
        <x:f>IF(ABS(D13)&lt;=E13,"OK","检查")</x:f>
        <x:v>OK</x:v>
      </x:c>
      <x:c r="G13" s="208" t="str">
        <x:v>18只股票每只至少2项专属领先指标</x:v>
      </x:c>
    </x:row>
    <x:row r="14">
      <x:c r="A14" s="209" t="str">
        <x:v>领先指标来源</x:v>
      </x:c>
      <x:c r="B14" s="231" t="n">
        <x:f>COUNTA('领先指标'!K6:K41)</x:f>
        <x:v>36</x:v>
      </x:c>
      <x:c r="C14" s="231" t="n">
        <x:v>36</x:v>
      </x:c>
      <x:c r="D14" s="231" t="n">
        <x:f>B14-C14</x:f>
        <x:v>0</x:v>
      </x:c>
      <x:c r="E14" s="231" t="n">
        <x:v>0</x:v>
      </x:c>
      <x:c r="F14" s="231" t="str">
        <x:f>IF(ABS(D14)&lt;=E14,"OK","检查")</x:f>
        <x:v>OK</x:v>
      </x:c>
      <x:c r="G14" s="210" t="str">
        <x:v>每项指标均保留原始或专业来源URL</x:v>
      </x:c>
    </x:row>
    <x:row r="15">
      <x:c r="A15" s="145"/>
      <x:c r="B15" s="145"/>
      <x:c r="C15" s="145"/>
      <x:c r="D15" s="145"/>
      <x:c r="E15" s="145"/>
      <x:c r="F15" s="145"/>
      <x:c r="G15" s="145"/>
    </x:row>
    <x:row r="16">
      <x:c r="A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  <x:c r="B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  <x:c r="C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  <x:c r="D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  <x:c r="E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  <x:c r="F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  <x:c r="G16" s="295" t="str">
        <x:v>限制：Yahoo价格可能因复权、休市或数据延迟与券商终端不同；替代数据与B级专业数据只作线索；SKHY历史不足时不得生成完整趋势信号；实际交易前应以交易所/券商行情确认。</x:v>
      </x:c>
    </x:row>
  </x:sheetData>
  <x:mergeCells>
    <x:mergeCell ref="A1:G2"/>
    <x:mergeCell ref="A16:G16"/>
  </x:mergeCells>
  <x:conditionalFormatting sqref="F5:F14">
    <x:cfRule type="containsText" dxfId="19" priority="1" operator="containsText" text="OK"/>
    <x:cfRule type="containsText" dxfId="20" priority="2" operator="containsText" text="检查"/>
  </x:conditionalFormatting>
  <x:pageMargins left="0.7" right="0.7" top="0.75" bottom="0.75" header="0.3" footer="0.3"/>
</x:worksheet>
</file>